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550" yWindow="65416" windowWidth="6000" windowHeight="6195" activeTab="0"/>
  </bookViews>
  <sheets>
    <sheet name="ORÇAMENTO" sheetId="1" r:id="rId1"/>
    <sheet name="CRONOGRAMA" sheetId="2" r:id="rId2"/>
    <sheet name="BDI" sheetId="3" r:id="rId3"/>
  </sheets>
  <externalReferences>
    <externalReference r:id="rId6"/>
    <externalReference r:id="rId7"/>
  </externalReferences>
  <definedNames>
    <definedName name="_xlnm.Print_Area" localSheetId="2">'BDI'!$A$1:$K$40</definedName>
    <definedName name="_xlnm.Print_Area" localSheetId="1">'CRONOGRAMA'!$A$1:$J$27</definedName>
    <definedName name="_xlnm.Print_Area" localSheetId="0">'ORÇAMENTO'!$A$1:$I$50</definedName>
    <definedName name="_xlnm.Print_Titles" localSheetId="0">'ORÇAMENTO'!$1:$13</definedName>
  </definedNames>
  <calcPr fullCalcOnLoad="1"/>
</workbook>
</file>

<file path=xl/sharedStrings.xml><?xml version="1.0" encoding="utf-8"?>
<sst xmlns="http://schemas.openxmlformats.org/spreadsheetml/2006/main" count="177" uniqueCount="140">
  <si>
    <t>1.1</t>
  </si>
  <si>
    <t>ITEM</t>
  </si>
  <si>
    <t>COBERTURA</t>
  </si>
  <si>
    <t>TOTAL</t>
  </si>
  <si>
    <t>m2</t>
  </si>
  <si>
    <t>kg</t>
  </si>
  <si>
    <t>QUANT.</t>
  </si>
  <si>
    <t>UNID.</t>
  </si>
  <si>
    <t>m3</t>
  </si>
  <si>
    <t>Apiloamento de fundo de vala</t>
  </si>
  <si>
    <t>FUNDAÇÃO</t>
  </si>
  <si>
    <t>2.1</t>
  </si>
  <si>
    <t>Escavação manual de vala</t>
  </si>
  <si>
    <t xml:space="preserve">DESCRIÇÃO </t>
  </si>
  <si>
    <t>Regularização de fundo de vala com concreto fck&gt;=11 MPa</t>
  </si>
  <si>
    <t>Forma de tabua de madeira</t>
  </si>
  <si>
    <t>Reaterro compactado</t>
  </si>
  <si>
    <t>Carga manual de entulho em caminhão</t>
  </si>
  <si>
    <t xml:space="preserve">COBERTURA </t>
  </si>
  <si>
    <t>un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</si>
  <si>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</si>
  <si>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</si>
  <si>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</si>
  <si>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</si>
  <si>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</si>
  <si>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</si>
  <si>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</si>
  <si>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</si>
  <si>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</si>
  <si>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</si>
  <si>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</si>
  <si>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 xml:space="preserve">Fornecimento e instalação de placa de obra em chapa galvanizada de 3x1,50 m </t>
  </si>
  <si>
    <t>74209/1</t>
  </si>
  <si>
    <t>Perfuração e concretagem  de estaca broca diam. 30 cm</t>
  </si>
  <si>
    <t>m</t>
  </si>
  <si>
    <t>74254/2</t>
  </si>
  <si>
    <t>SINAPI</t>
  </si>
  <si>
    <t>Transporte de entulho em caminhão DMT=2 Km</t>
  </si>
  <si>
    <t>REFORMA DA QUADRA EXISTENTE</t>
  </si>
  <si>
    <t>SERVIÇOS PRELIMINARES</t>
  </si>
  <si>
    <t>4.1</t>
  </si>
  <si>
    <t>Substituição de tela em gols</t>
  </si>
  <si>
    <t>4.4</t>
  </si>
  <si>
    <t>4.5</t>
  </si>
  <si>
    <t>4.6</t>
  </si>
  <si>
    <t>SERVIÇOS A EXECUTAR</t>
  </si>
  <si>
    <t xml:space="preserve">DISCRIMINAÇÃO  </t>
  </si>
  <si>
    <t xml:space="preserve">VALOR DOS  </t>
  </si>
  <si>
    <t>PESO</t>
  </si>
  <si>
    <t>MÊS -  1</t>
  </si>
  <si>
    <t>MÊS -  2</t>
  </si>
  <si>
    <t>DE SERVIÇOS</t>
  </si>
  <si>
    <t>SERVIÇOS (R$)</t>
  </si>
  <si>
    <t>%</t>
  </si>
  <si>
    <t>SIMPL.%</t>
  </si>
  <si>
    <t>ACUM. %</t>
  </si>
  <si>
    <t>TOTAL (%)</t>
  </si>
  <si>
    <t>TOTAL (R$)</t>
  </si>
  <si>
    <t>CCU</t>
  </si>
  <si>
    <t>cj</t>
  </si>
  <si>
    <t>Substituição de tabelas de basquete (2 unidades)</t>
  </si>
  <si>
    <t>Pintura de mureta de alvenaria com latex acrilico, 2 demãos</t>
  </si>
  <si>
    <t>Pintura da estrutura do alambrado com esmalte sintetico</t>
  </si>
  <si>
    <t>73954/2</t>
  </si>
  <si>
    <t>74245/1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</si>
  <si>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</si>
  <si>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</si>
  <si>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</si>
  <si>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</si>
  <si>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</si>
  <si>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</si>
  <si>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</si>
  <si>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</si>
  <si>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</si>
  <si>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</si>
  <si>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</si>
  <si>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</si>
  <si>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</si>
  <si>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</si>
  <si>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</si>
  <si>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</si>
  <si>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</si>
  <si>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</si>
  <si>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</si>
  <si>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</si>
  <si>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</si>
  <si>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3.2</t>
  </si>
  <si>
    <t>73972/2</t>
  </si>
  <si>
    <t>Fornecimento de concreto fck&gt;= 20 MPa, preparo mecânico</t>
  </si>
  <si>
    <t>74157/4</t>
  </si>
  <si>
    <t>Lançamento de concreto em fundação</t>
  </si>
  <si>
    <t>2.12</t>
  </si>
  <si>
    <t xml:space="preserve">PLANILHA ORÇAMENTÁRIA </t>
  </si>
  <si>
    <t>PROGRAMA ESPORTE E LAZER NA CIDADE</t>
  </si>
  <si>
    <t>REFERÊNCIA DE PREÇOS: TABELA SINAPI  (AGOSTO/2011)</t>
  </si>
  <si>
    <t xml:space="preserve">DATA : </t>
  </si>
  <si>
    <t xml:space="preserve">BDI: </t>
  </si>
  <si>
    <t>CODIGO</t>
  </si>
  <si>
    <t>PREÇO SEM BDI</t>
  </si>
  <si>
    <t>PREÇO COM BDI</t>
  </si>
  <si>
    <t>UNITÁRIO</t>
  </si>
  <si>
    <t>PRAZO DE EXECUÇÃO: 2 MESES</t>
  </si>
  <si>
    <t>Sub Total 1</t>
  </si>
  <si>
    <t>73907/7</t>
  </si>
  <si>
    <t>Armação com aço CA-50</t>
  </si>
  <si>
    <t>73942/2</t>
  </si>
  <si>
    <t>Armação com aço CA 60</t>
  </si>
  <si>
    <t>73964/4</t>
  </si>
  <si>
    <t>Sub Total 2</t>
  </si>
  <si>
    <t>Sub Total 3</t>
  </si>
  <si>
    <t xml:space="preserve">Pintura de piso </t>
  </si>
  <si>
    <t>Pintura de faixas</t>
  </si>
  <si>
    <t>Sub Total 4</t>
  </si>
  <si>
    <t>TOTAL GERAL</t>
  </si>
  <si>
    <t>CRONOGRAMA FISICO-FINANCEIRO</t>
  </si>
  <si>
    <t>DATA :</t>
  </si>
  <si>
    <t>DATA:</t>
  </si>
  <si>
    <t>73924/3</t>
  </si>
  <si>
    <t>Pintura   de tabelas de basquete (2 un)</t>
  </si>
  <si>
    <t>4.7</t>
  </si>
  <si>
    <t>Estrutura metálica para cobertura  - SEM TAPAMENTO</t>
  </si>
  <si>
    <t>3.3</t>
  </si>
  <si>
    <t>Calha de chapa galvanizada # 24 - 60 cm</t>
  </si>
  <si>
    <t>CONTRATO: 0327.711-18 - ME</t>
  </si>
  <si>
    <t>OBRA: COBERTURA E MELHORIAS DE QUADRA POLIESPORTIVA - BAIRRO GRAMADO  - PATOS DE MINAS/MG</t>
  </si>
  <si>
    <t>OBRA: COBERTURA/MELHORIAS DE QUADRA POLIESP. - B. GRAMADO - PATOS DE MINAS/MG</t>
  </si>
  <si>
    <t>PREÇO MERCADO</t>
  </si>
  <si>
    <t>Cobertura c/ telha de chapa metálica galvanizada trapezoidal de 0,43 mm</t>
  </si>
  <si>
    <t>Cumeeira de chapa metálica galvanizada</t>
  </si>
  <si>
    <t>3.4</t>
  </si>
  <si>
    <t>4.2</t>
  </si>
  <si>
    <t>4.3</t>
  </si>
  <si>
    <t>OBS: PREENCHER CABEÇALHO COM OS DADOS DA EMPRESA, DATA E BDI</t>
  </si>
  <si>
    <t>OBS: PREENCHER CABEÇALHO COM OS DADOS DA EMPRESA E INDICES</t>
  </si>
  <si>
    <t xml:space="preserve">PROF. RESP.: MARIA IGNÊS SILVÉRIO                     </t>
  </si>
  <si>
    <t>CREA: MG-30.465/D</t>
  </si>
  <si>
    <t>ESPECIF.</t>
  </si>
  <si>
    <t>FISICO</t>
  </si>
  <si>
    <t>FINANCEIRO</t>
  </si>
  <si>
    <t>OBS.: PREENCHER CABEÇALHO COM DADOS DA EMPRESA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</si>
</sst>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 &quot;R$&quot;* #,##0.00_ ;_ &quot;R$&quot;* \-#,##0.00_ ;_ &quot;R$&quot;* &quot;-&quot;??_ ;_ @_ "/>
    <numFmt numFmtId="171" formatCode="_ * #,##0.00_ ;_ * \-#,##0.00_ ;_ * &quot;-&quot;??_ ;_ @_ "/>
    <numFmt numFmtId="172" formatCode="_(&quot;Cr$&quot;* #,##0_);_(&quot;Cr$&quot;* \(#,##0\);_(&quot;Cr$&quot;* &quot;-&quot;_);_(@_)"/>
    <numFmt numFmtId="173" formatCode="0.00_)"/>
    <numFmt numFmtId="174" formatCode="mmmm\-yy"/>
    <numFmt numFmtId="175" formatCode="_(* #,##0.0000_);_(* \(#,##0.0000\);_(* &quot;-&quot;??_);_(@_)"/>
    <numFmt numFmtId="176" formatCode="_(* #,##0.000_);_(* \(#,##0.000\);_(* &quot;-&quot;??_);_(@_)"/>
    <numFmt numFmtId="177" formatCode="_ * #,##0.0000_ ;_ * \-#,##0.0000_ ;_ * &quot;-&quot;??_ ;_ @_ 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R$ &quot;#,##0.00"/>
    <numFmt numFmtId="182" formatCode="0.000%"/>
    <numFmt numFmtId="183" formatCode="_(* #.##0.0000_);_(* \(#.##0.0000\);_(* &quot;-&quot;??_);_(@_)"/>
    <numFmt numFmtId="184" formatCode="0.0%"/>
    <numFmt numFmtId="185" formatCode="#,##0.000"/>
    <numFmt numFmtId="186" formatCode="#,##0.0000"/>
    <numFmt numFmtId="187" formatCode="0.000"/>
    <numFmt numFmtId="188" formatCode="0.0000"/>
    <numFmt numFmtId="189" formatCode="dd/mm/yy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4" fontId="15" fillId="2" borderId="1" xfId="0" applyNumberFormat="1" applyFont="1" applyFill="1" applyBorder="1" applyAlignment="1" applyProtection="1">
      <alignment horizontal="left" vertical="top"/>
      <protection/>
    </xf>
    <xf numFmtId="4" fontId="15" fillId="2" borderId="2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4" fontId="15" fillId="2" borderId="3" xfId="0" applyNumberFormat="1" applyFont="1" applyFill="1" applyBorder="1" applyAlignment="1" applyProtection="1">
      <alignment horizontal="left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2" xfId="0" applyNumberFormat="1" applyFont="1" applyFill="1" applyBorder="1" applyAlignment="1" applyProtection="1">
      <alignment horizontal="left" vertical="top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4" fontId="14" fillId="2" borderId="1" xfId="0" applyNumberFormat="1" applyFont="1" applyFill="1" applyBorder="1" applyAlignment="1" applyProtection="1">
      <alignment horizontal="left" vertical="top"/>
      <protection/>
    </xf>
    <xf numFmtId="0" fontId="9" fillId="2" borderId="4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71" fontId="1" fillId="2" borderId="1" xfId="21" applyFont="1" applyFill="1" applyBorder="1" applyAlignment="1" applyProtection="1">
      <alignment horizontal="center"/>
      <protection/>
    </xf>
    <xf numFmtId="171" fontId="0" fillId="2" borderId="1" xfId="21" applyFont="1" applyFill="1" applyBorder="1" applyAlignment="1" applyProtection="1">
      <alignment horizontal="center"/>
      <protection/>
    </xf>
    <xf numFmtId="43" fontId="9" fillId="2" borderId="1" xfId="21" applyNumberFormat="1" applyFont="1" applyFill="1" applyBorder="1" applyAlignment="1" applyProtection="1">
      <alignment/>
      <protection/>
    </xf>
    <xf numFmtId="171" fontId="15" fillId="2" borderId="1" xfId="2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4" fontId="11" fillId="2" borderId="7" xfId="0" applyNumberFormat="1" applyFont="1" applyFill="1" applyBorder="1" applyAlignment="1" applyProtection="1">
      <alignment horizontal="center" vertical="top"/>
      <protection locked="0"/>
    </xf>
    <xf numFmtId="4" fontId="11" fillId="2" borderId="0" xfId="0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10" fontId="9" fillId="2" borderId="3" xfId="2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171" fontId="1" fillId="2" borderId="1" xfId="2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 applyProtection="1">
      <alignment horizontal="right" vertical="top"/>
      <protection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2" borderId="1" xfId="0" applyFont="1" applyFill="1" applyBorder="1" applyAlignment="1" applyProtection="1">
      <alignment horizontal="center"/>
      <protection/>
    </xf>
    <xf numFmtId="171" fontId="0" fillId="2" borderId="1" xfId="2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left"/>
      <protection/>
    </xf>
    <xf numFmtId="171" fontId="0" fillId="2" borderId="1" xfId="2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vertical="top" wrapText="1"/>
      <protection/>
    </xf>
    <xf numFmtId="0" fontId="0" fillId="2" borderId="1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 horizontal="right" vertical="top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right"/>
      <protection/>
    </xf>
    <xf numFmtId="0" fontId="0" fillId="2" borderId="1" xfId="0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right" vertical="top"/>
      <protection/>
    </xf>
    <xf numFmtId="0" fontId="0" fillId="2" borderId="4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right" vertical="top"/>
      <protection/>
    </xf>
    <xf numFmtId="4" fontId="1" fillId="2" borderId="2" xfId="0" applyNumberFormat="1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center"/>
      <protection/>
    </xf>
    <xf numFmtId="171" fontId="1" fillId="2" borderId="2" xfId="21" applyFont="1" applyFill="1" applyBorder="1" applyAlignment="1" applyProtection="1">
      <alignment/>
      <protection/>
    </xf>
    <xf numFmtId="171" fontId="1" fillId="2" borderId="3" xfId="2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171" fontId="1" fillId="2" borderId="0" xfId="21" applyFont="1" applyFill="1" applyBorder="1" applyAlignment="1" applyProtection="1">
      <alignment/>
      <protection/>
    </xf>
    <xf numFmtId="171" fontId="16" fillId="2" borderId="0" xfId="21" applyFont="1" applyFill="1" applyAlignment="1" applyProtection="1">
      <alignment/>
      <protection/>
    </xf>
    <xf numFmtId="171" fontId="16" fillId="2" borderId="0" xfId="21" applyFont="1" applyFill="1" applyAlignment="1" applyProtection="1">
      <alignment horizontal="center"/>
      <protection/>
    </xf>
    <xf numFmtId="192" fontId="0" fillId="2" borderId="0" xfId="0" applyNumberFormat="1" applyFill="1" applyAlignment="1" applyProtection="1">
      <alignment/>
      <protection/>
    </xf>
    <xf numFmtId="4" fontId="11" fillId="2" borderId="0" xfId="0" applyNumberFormat="1" applyFont="1" applyFill="1" applyAlignment="1" applyProtection="1">
      <alignment horizontal="center" vertical="top"/>
      <protection locked="0"/>
    </xf>
    <xf numFmtId="14" fontId="9" fillId="2" borderId="4" xfId="20" applyNumberFormat="1" applyFont="1" applyFill="1" applyBorder="1" applyAlignment="1" applyProtection="1">
      <alignment horizontal="right"/>
      <protection/>
    </xf>
    <xf numFmtId="10" fontId="9" fillId="2" borderId="3" xfId="20" applyNumberFormat="1" applyFont="1" applyFill="1" applyBorder="1" applyAlignment="1" applyProtection="1">
      <alignment horizontal="right"/>
      <protection/>
    </xf>
    <xf numFmtId="2" fontId="1" fillId="2" borderId="10" xfId="19" applyNumberFormat="1" applyFont="1" applyFill="1" applyBorder="1" applyAlignment="1" applyProtection="1">
      <alignment horizontal="centerContinuous"/>
      <protection/>
    </xf>
    <xf numFmtId="2" fontId="1" fillId="2" borderId="11" xfId="19" applyNumberFormat="1" applyFont="1" applyFill="1" applyBorder="1" applyAlignment="1" applyProtection="1">
      <alignment horizontal="centerContinuous"/>
      <protection/>
    </xf>
    <xf numFmtId="2" fontId="1" fillId="2" borderId="12" xfId="19" applyNumberFormat="1" applyFont="1" applyFill="1" applyBorder="1" applyAlignment="1" applyProtection="1">
      <alignment horizontal="centerContinuous"/>
      <protection/>
    </xf>
    <xf numFmtId="2" fontId="1" fillId="2" borderId="5" xfId="19" applyNumberFormat="1" applyFont="1" applyFill="1" applyBorder="1" applyAlignment="1" applyProtection="1">
      <alignment horizontal="centerContinuous"/>
      <protection/>
    </xf>
    <xf numFmtId="2" fontId="1" fillId="2" borderId="13" xfId="19" applyNumberFormat="1" applyFont="1" applyFill="1" applyBorder="1" applyAlignment="1" applyProtection="1">
      <alignment horizontal="centerContinuous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2" fontId="0" fillId="2" borderId="1" xfId="19" applyNumberFormat="1" applyFont="1" applyFill="1" applyBorder="1" applyProtection="1">
      <alignment/>
      <protection/>
    </xf>
    <xf numFmtId="2" fontId="0" fillId="2" borderId="14" xfId="19" applyNumberFormat="1" applyFont="1" applyFill="1" applyBorder="1" applyProtection="1">
      <alignment/>
      <protection/>
    </xf>
    <xf numFmtId="2" fontId="0" fillId="2" borderId="5" xfId="19" applyNumberFormat="1" applyFont="1" applyFill="1" applyBorder="1" applyProtection="1">
      <alignment/>
      <protection/>
    </xf>
    <xf numFmtId="2" fontId="0" fillId="2" borderId="0" xfId="19" applyNumberFormat="1" applyFont="1" applyFill="1" applyBorder="1" applyProtection="1">
      <alignment/>
      <protection/>
    </xf>
    <xf numFmtId="171" fontId="0" fillId="2" borderId="15" xfId="21" applyFont="1" applyFill="1" applyBorder="1" applyAlignment="1" applyProtection="1">
      <alignment horizontal="centerContinuous"/>
      <protection/>
    </xf>
    <xf numFmtId="171" fontId="1" fillId="2" borderId="16" xfId="20" applyNumberFormat="1" applyFont="1" applyFill="1" applyBorder="1" applyAlignment="1" applyProtection="1">
      <alignment/>
      <protection/>
    </xf>
    <xf numFmtId="171" fontId="1" fillId="2" borderId="17" xfId="21" applyFont="1" applyFill="1" applyBorder="1" applyAlignment="1" applyProtection="1">
      <alignment/>
      <protection/>
    </xf>
    <xf numFmtId="2" fontId="0" fillId="2" borderId="0" xfId="19" applyNumberFormat="1" applyFont="1" applyFill="1" applyProtection="1">
      <alignment/>
      <protection/>
    </xf>
    <xf numFmtId="2" fontId="0" fillId="2" borderId="0" xfId="19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0" fontId="0" fillId="2" borderId="18" xfId="20" applyNumberForma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0" fontId="0" fillId="2" borderId="18" xfId="20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76" fontId="13" fillId="0" borderId="1" xfId="21" applyNumberFormat="1" applyFont="1" applyBorder="1" applyAlignment="1" applyProtection="1">
      <alignment/>
      <protection/>
    </xf>
    <xf numFmtId="10" fontId="0" fillId="0" borderId="0" xfId="2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0" fontId="0" fillId="0" borderId="18" xfId="2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2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4" fontId="11" fillId="2" borderId="7" xfId="0" applyNumberFormat="1" applyFont="1" applyFill="1" applyBorder="1" applyAlignment="1" applyProtection="1">
      <alignment horizontal="center" vertical="top"/>
      <protection locked="0"/>
    </xf>
    <xf numFmtId="4" fontId="11" fillId="2" borderId="0" xfId="0" applyNumberFormat="1" applyFont="1" applyFill="1" applyBorder="1" applyAlignment="1" applyProtection="1">
      <alignment horizontal="center" vertical="top"/>
      <protection locked="0"/>
    </xf>
    <xf numFmtId="4" fontId="11" fillId="2" borderId="8" xfId="0" applyNumberFormat="1" applyFont="1" applyFill="1" applyBorder="1" applyAlignment="1" applyProtection="1">
      <alignment horizontal="center" vertical="top"/>
      <protection locked="0"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4" fontId="11" fillId="2" borderId="7" xfId="0" applyNumberFormat="1" applyFont="1" applyFill="1" applyBorder="1" applyAlignment="1" applyProtection="1">
      <alignment horizontal="center" vertical="top"/>
      <protection/>
    </xf>
    <xf numFmtId="4" fontId="11" fillId="2" borderId="0" xfId="0" applyNumberFormat="1" applyFont="1" applyFill="1" applyBorder="1" applyAlignment="1" applyProtection="1">
      <alignment horizontal="center" vertical="top"/>
      <protection/>
    </xf>
    <xf numFmtId="4" fontId="11" fillId="2" borderId="8" xfId="0" applyNumberFormat="1" applyFont="1" applyFill="1" applyBorder="1" applyAlignment="1" applyProtection="1">
      <alignment horizontal="center" vertical="top"/>
      <protection/>
    </xf>
    <xf numFmtId="4" fontId="14" fillId="2" borderId="4" xfId="0" applyNumberFormat="1" applyFont="1" applyFill="1" applyBorder="1" applyAlignment="1" applyProtection="1">
      <alignment horizontal="left" vertical="top"/>
      <protection/>
    </xf>
    <xf numFmtId="4" fontId="14" fillId="2" borderId="2" xfId="0" applyNumberFormat="1" applyFont="1" applyFill="1" applyBorder="1" applyAlignment="1" applyProtection="1">
      <alignment horizontal="left" vertical="top"/>
      <protection/>
    </xf>
    <xf numFmtId="4" fontId="14" fillId="2" borderId="3" xfId="0" applyNumberFormat="1" applyFont="1" applyFill="1" applyBorder="1" applyAlignment="1" applyProtection="1">
      <alignment horizontal="left" vertical="top"/>
      <protection/>
    </xf>
    <xf numFmtId="4" fontId="15" fillId="2" borderId="1" xfId="0" applyNumberFormat="1" applyFont="1" applyFill="1" applyBorder="1" applyAlignment="1" applyProtection="1">
      <alignment horizontal="left" vertical="top"/>
      <protection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9" fillId="2" borderId="4" xfId="0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 applyProtection="1">
      <alignment horizontal="center"/>
      <protection/>
    </xf>
    <xf numFmtId="0" fontId="9" fillId="2" borderId="3" xfId="0" applyFont="1" applyFill="1" applyBorder="1" applyAlignment="1" applyProtection="1">
      <alignment horizontal="center"/>
      <protection/>
    </xf>
    <xf numFmtId="4" fontId="15" fillId="2" borderId="4" xfId="0" applyNumberFormat="1" applyFont="1" applyFill="1" applyBorder="1" applyAlignment="1" applyProtection="1">
      <alignment horizontal="left"/>
      <protection/>
    </xf>
    <xf numFmtId="4" fontId="15" fillId="2" borderId="2" xfId="0" applyNumberFormat="1" applyFont="1" applyFill="1" applyBorder="1" applyAlignment="1" applyProtection="1">
      <alignment horizontal="left"/>
      <protection/>
    </xf>
    <xf numFmtId="4" fontId="15" fillId="2" borderId="4" xfId="0" applyNumberFormat="1" applyFont="1" applyFill="1" applyBorder="1" applyAlignment="1" applyProtection="1">
      <alignment horizontal="right"/>
      <protection/>
    </xf>
    <xf numFmtId="4" fontId="15" fillId="2" borderId="2" xfId="0" applyNumberFormat="1" applyFont="1" applyFill="1" applyBorder="1" applyAlignment="1" applyProtection="1">
      <alignment horizontal="right"/>
      <protection/>
    </xf>
    <xf numFmtId="189" fontId="15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4" fontId="11" fillId="2" borderId="0" xfId="0" applyNumberFormat="1" applyFont="1" applyFill="1" applyAlignment="1" applyProtection="1">
      <alignment horizontal="center" vertical="top"/>
      <protection locked="0"/>
    </xf>
    <xf numFmtId="4" fontId="8" fillId="2" borderId="4" xfId="0" applyNumberFormat="1" applyFont="1" applyFill="1" applyBorder="1" applyAlignment="1" applyProtection="1">
      <alignment horizontal="center" vertical="top"/>
      <protection/>
    </xf>
    <xf numFmtId="4" fontId="8" fillId="2" borderId="2" xfId="0" applyNumberFormat="1" applyFont="1" applyFill="1" applyBorder="1" applyAlignment="1" applyProtection="1">
      <alignment horizontal="center" vertical="top"/>
      <protection/>
    </xf>
    <xf numFmtId="4" fontId="8" fillId="2" borderId="3" xfId="0" applyNumberFormat="1" applyFont="1" applyFill="1" applyBorder="1" applyAlignment="1" applyProtection="1">
      <alignment horizontal="center" vertical="top"/>
      <protection/>
    </xf>
    <xf numFmtId="189" fontId="15" fillId="2" borderId="2" xfId="0" applyNumberFormat="1" applyFont="1" applyFill="1" applyBorder="1" applyAlignment="1" applyProtection="1">
      <alignment horizontal="center"/>
      <protection/>
    </xf>
    <xf numFmtId="4" fontId="15" fillId="2" borderId="4" xfId="0" applyNumberFormat="1" applyFont="1" applyFill="1" applyBorder="1" applyAlignment="1" applyProtection="1">
      <alignment horizontal="left" vertical="top"/>
      <protection/>
    </xf>
    <xf numFmtId="4" fontId="15" fillId="2" borderId="2" xfId="0" applyNumberFormat="1" applyFont="1" applyFill="1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4" fontId="11" fillId="2" borderId="2" xfId="0" applyNumberFormat="1" applyFont="1" applyFill="1" applyBorder="1" applyAlignment="1" applyProtection="1">
      <alignment horizontal="center" vertical="top"/>
      <protection/>
    </xf>
    <xf numFmtId="189" fontId="15" fillId="2" borderId="3" xfId="0" applyNumberFormat="1" applyFont="1" applyFill="1" applyBorder="1" applyAlignment="1" applyProtection="1">
      <alignment horizontal="center"/>
      <protection/>
    </xf>
    <xf numFmtId="4" fontId="15" fillId="2" borderId="3" xfId="0" applyNumberFormat="1" applyFont="1" applyFill="1" applyBorder="1" applyAlignment="1" applyProtection="1">
      <alignment horizontal="left" vertical="top"/>
      <protection/>
    </xf>
    <xf numFmtId="2" fontId="4" fillId="0" borderId="0" xfId="19" applyNumberFormat="1" applyProtection="1">
      <alignment/>
      <protection/>
    </xf>
    <xf numFmtId="4" fontId="15" fillId="2" borderId="1" xfId="0" applyNumberFormat="1" applyFont="1" applyFill="1" applyBorder="1" applyAlignment="1" applyProtection="1">
      <alignment horizontal="center" vertical="top"/>
      <protection/>
    </xf>
    <xf numFmtId="4" fontId="15" fillId="2" borderId="3" xfId="0" applyNumberFormat="1" applyFont="1" applyFill="1" applyBorder="1" applyAlignment="1" applyProtection="1">
      <alignment horizontal="left"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27" xfId="19" applyNumberFormat="1" applyFont="1" applyBorder="1" applyProtection="1">
      <alignment/>
      <protection/>
    </xf>
    <xf numFmtId="2" fontId="4" fillId="0" borderId="28" xfId="19" applyNumberFormat="1" applyFont="1" applyBorder="1" applyAlignment="1" applyProtection="1">
      <alignment horizontal="center"/>
      <protection/>
    </xf>
    <xf numFmtId="2" fontId="4" fillId="0" borderId="29" xfId="19" applyNumberFormat="1" applyFont="1" applyBorder="1" applyAlignment="1" applyProtection="1">
      <alignment horizontal="center"/>
      <protection/>
    </xf>
    <xf numFmtId="2" fontId="4" fillId="0" borderId="29" xfId="19" applyNumberFormat="1" applyFont="1" applyBorder="1" applyProtection="1">
      <alignment/>
      <protection/>
    </xf>
    <xf numFmtId="2" fontId="4" fillId="0" borderId="29" xfId="19" applyNumberFormat="1" applyFont="1" applyBorder="1" applyAlignment="1" applyProtection="1">
      <alignment horizontal="center"/>
      <protection/>
    </xf>
    <xf numFmtId="2" fontId="4" fillId="0" borderId="20" xfId="19" applyNumberFormat="1" applyFont="1" applyBorder="1" applyAlignment="1" applyProtection="1">
      <alignment horizontal="center"/>
      <protection/>
    </xf>
    <xf numFmtId="2" fontId="12" fillId="0" borderId="30" xfId="19" applyNumberFormat="1" applyFont="1" applyBorder="1" applyAlignment="1" applyProtection="1">
      <alignment horizontal="center"/>
      <protection/>
    </xf>
    <xf numFmtId="2" fontId="12" fillId="0" borderId="31" xfId="19" applyNumberFormat="1" applyFont="1" applyBorder="1" applyAlignment="1" applyProtection="1">
      <alignment horizontal="center"/>
      <protection/>
    </xf>
    <xf numFmtId="2" fontId="12" fillId="0" borderId="32" xfId="19" applyNumberFormat="1" applyFont="1" applyBorder="1" applyAlignment="1" applyProtection="1">
      <alignment horizontal="center"/>
      <protection/>
    </xf>
    <xf numFmtId="2" fontId="1" fillId="0" borderId="33" xfId="19" applyNumberFormat="1" applyFont="1" applyBorder="1" applyAlignment="1" applyProtection="1">
      <alignment horizontal="center"/>
      <protection/>
    </xf>
    <xf numFmtId="2" fontId="1" fillId="0" borderId="7" xfId="19" applyNumberFormat="1" applyFont="1" applyBorder="1" applyAlignment="1" applyProtection="1">
      <alignment horizontal="center"/>
      <protection/>
    </xf>
    <xf numFmtId="2" fontId="1" fillId="0" borderId="8" xfId="19" applyNumberFormat="1" applyFont="1" applyBorder="1" applyAlignment="1" applyProtection="1">
      <alignment horizontal="center"/>
      <protection/>
    </xf>
    <xf numFmtId="2" fontId="1" fillId="0" borderId="34" xfId="19" applyNumberFormat="1" applyFont="1" applyBorder="1" applyAlignment="1" applyProtection="1">
      <alignment horizontal="centerContinuous"/>
      <protection/>
    </xf>
    <xf numFmtId="2" fontId="1" fillId="0" borderId="34" xfId="19" applyNumberFormat="1" applyFont="1" applyBorder="1" applyAlignment="1" applyProtection="1">
      <alignment horizontal="center"/>
      <protection/>
    </xf>
    <xf numFmtId="2" fontId="1" fillId="0" borderId="7" xfId="19" applyNumberFormat="1" applyFont="1" applyBorder="1" applyAlignment="1" applyProtection="1">
      <alignment horizontal="center"/>
      <protection/>
    </xf>
    <xf numFmtId="2" fontId="1" fillId="0" borderId="8" xfId="19" applyNumberFormat="1" applyFont="1" applyBorder="1" applyAlignment="1" applyProtection="1">
      <alignment horizontal="centerContinuous"/>
      <protection/>
    </xf>
    <xf numFmtId="2" fontId="1" fillId="0" borderId="8" xfId="19" applyNumberFormat="1" applyFont="1" applyBorder="1" applyAlignment="1" applyProtection="1">
      <alignment horizontal="center"/>
      <protection/>
    </xf>
    <xf numFmtId="1" fontId="0" fillId="0" borderId="35" xfId="19" applyNumberFormat="1" applyFont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left" vertical="center"/>
      <protection/>
    </xf>
    <xf numFmtId="167" fontId="0" fillId="3" borderId="1" xfId="19" applyNumberFormat="1" applyFont="1" applyFill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center" vertical="center"/>
      <protection/>
    </xf>
    <xf numFmtId="2" fontId="0" fillId="0" borderId="1" xfId="19" applyNumberFormat="1" applyFont="1" applyBorder="1" applyAlignment="1" applyProtection="1">
      <alignment horizontal="left"/>
      <protection/>
    </xf>
    <xf numFmtId="171" fontId="0" fillId="2" borderId="14" xfId="21" applyFont="1" applyFill="1" applyBorder="1" applyAlignment="1" applyProtection="1">
      <alignment/>
      <protection/>
    </xf>
    <xf numFmtId="1" fontId="0" fillId="0" borderId="36" xfId="19" applyNumberFormat="1" applyFont="1" applyBorder="1" applyAlignment="1" applyProtection="1">
      <alignment horizontal="center" vertical="center"/>
      <protection/>
    </xf>
    <xf numFmtId="2" fontId="0" fillId="0" borderId="37" xfId="19" applyNumberFormat="1" applyFont="1" applyBorder="1" applyAlignment="1" applyProtection="1">
      <alignment horizontal="left" vertical="center"/>
      <protection/>
    </xf>
    <xf numFmtId="167" fontId="0" fillId="3" borderId="37" xfId="19" applyNumberFormat="1" applyFont="1" applyFill="1" applyBorder="1" applyAlignment="1" applyProtection="1">
      <alignment horizontal="center" vertical="center"/>
      <protection/>
    </xf>
    <xf numFmtId="2" fontId="0" fillId="0" borderId="37" xfId="19" applyNumberFormat="1" applyFont="1" applyBorder="1" applyAlignment="1" applyProtection="1">
      <alignment horizontal="center" vertical="center"/>
      <protection/>
    </xf>
    <xf numFmtId="2" fontId="0" fillId="0" borderId="37" xfId="19" applyNumberFormat="1" applyFont="1" applyBorder="1" applyAlignment="1" applyProtection="1">
      <alignment horizontal="left"/>
      <protection/>
    </xf>
    <xf numFmtId="171" fontId="0" fillId="2" borderId="37" xfId="21" applyFont="1" applyFill="1" applyBorder="1" applyAlignment="1" applyProtection="1">
      <alignment/>
      <protection/>
    </xf>
    <xf numFmtId="171" fontId="0" fillId="2" borderId="38" xfId="21" applyFont="1" applyFill="1" applyBorder="1" applyAlignment="1" applyProtection="1">
      <alignment/>
      <protection/>
    </xf>
    <xf numFmtId="1" fontId="0" fillId="4" borderId="0" xfId="19" applyNumberFormat="1" applyFont="1" applyFill="1" applyBorder="1" applyAlignment="1" applyProtection="1">
      <alignment horizontal="center"/>
      <protection/>
    </xf>
    <xf numFmtId="2" fontId="0" fillId="4" borderId="0" xfId="19" applyNumberFormat="1" applyFont="1" applyFill="1" applyBorder="1" applyProtection="1">
      <alignment/>
      <protection/>
    </xf>
    <xf numFmtId="167" fontId="0" fillId="4" borderId="0" xfId="19" applyNumberFormat="1" applyFont="1" applyFill="1" applyBorder="1" applyAlignment="1" applyProtection="1">
      <alignment horizontal="right"/>
      <protection/>
    </xf>
    <xf numFmtId="2" fontId="0" fillId="4" borderId="0" xfId="19" applyNumberFormat="1" applyFont="1" applyFill="1" applyBorder="1" applyAlignment="1" applyProtection="1">
      <alignment horizontal="center"/>
      <protection/>
    </xf>
    <xf numFmtId="2" fontId="1" fillId="0" borderId="39" xfId="19" applyNumberFormat="1" applyFont="1" applyBorder="1" applyAlignment="1" applyProtection="1">
      <alignment horizontal="center" vertical="center"/>
      <protection/>
    </xf>
    <xf numFmtId="2" fontId="1" fillId="0" borderId="40" xfId="19" applyNumberFormat="1" applyFont="1" applyBorder="1" applyAlignment="1" applyProtection="1">
      <alignment horizontal="center" vertical="center"/>
      <protection/>
    </xf>
    <xf numFmtId="2" fontId="1" fillId="0" borderId="41" xfId="19" applyNumberFormat="1" applyFont="1" applyBorder="1" applyAlignment="1" applyProtection="1">
      <alignment horizontal="center" vertical="center"/>
      <protection/>
    </xf>
    <xf numFmtId="4" fontId="1" fillId="4" borderId="40" xfId="19" applyNumberFormat="1" applyFont="1" applyFill="1" applyBorder="1" applyProtection="1">
      <alignment/>
      <protection/>
    </xf>
    <xf numFmtId="2" fontId="1" fillId="0" borderId="15" xfId="19" applyNumberFormat="1" applyFont="1" applyBorder="1" applyAlignment="1" applyProtection="1">
      <alignment horizontal="center"/>
      <protection/>
    </xf>
    <xf numFmtId="171" fontId="1" fillId="0" borderId="41" xfId="21" applyFont="1" applyBorder="1" applyAlignment="1" applyProtection="1">
      <alignment vertical="center"/>
      <protection/>
    </xf>
    <xf numFmtId="2" fontId="0" fillId="0" borderId="16" xfId="19" applyNumberFormat="1" applyFont="1" applyBorder="1" applyAlignment="1" applyProtection="1">
      <alignment horizontal="center" vertical="center"/>
      <protection/>
    </xf>
    <xf numFmtId="2" fontId="0" fillId="0" borderId="15" xfId="19" applyNumberFormat="1" applyFont="1" applyBorder="1" applyAlignment="1" applyProtection="1">
      <alignment horizontal="center" vertical="center"/>
      <protection/>
    </xf>
    <xf numFmtId="4" fontId="1" fillId="0" borderId="15" xfId="19" applyNumberFormat="1" applyFont="1" applyBorder="1" applyAlignment="1" applyProtection="1">
      <alignment horizontal="center" vertical="center"/>
      <protection/>
    </xf>
    <xf numFmtId="4" fontId="1" fillId="0" borderId="41" xfId="19" applyNumberFormat="1" applyFont="1" applyBorder="1" applyAlignment="1" applyProtection="1">
      <alignment horizontal="center" vertical="center"/>
      <protection/>
    </xf>
    <xf numFmtId="4" fontId="1" fillId="0" borderId="42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Protection="1">
      <alignment/>
      <protection/>
    </xf>
  </cellXfs>
  <cellStyles count="9">
    <cellStyle name="Normal" xfId="0"/>
    <cellStyle name="Hyperlink" xfId="15"/>
    <cellStyle name="Followed Hyperlink" xfId="16"/>
    <cellStyle name="Currency" xfId="17"/>
    <cellStyle name="Moeda [0]_Especificações FL 01, 03 e 04 " xfId="18"/>
    <cellStyle name="Normal_Plan1" xfId="19"/>
    <cellStyle name="Percent" xfId="20"/>
    <cellStyle name="Comma" xfId="21"/>
    <cellStyle name="Separador de milhares [0]_Especificações FL 01, 03 e 04 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BERTURA%20QUADRA%20BOA%20VISTA\CEF-30082011\COBERTURA%20QPE-BOA%20VISTA-OR&#199;AMENTO-10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COBERTURA%20QPE-GRAMADO-PREFEI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  <sheetName val="MEMORIA DE CALCULO"/>
    </sheetNames>
    <sheetDataSet>
      <sheetData sheetId="0">
        <row r="7">
          <cell r="A7" t="str">
            <v>PROGRAMA ESPORTE E LAZER NA CIDADE</v>
          </cell>
        </row>
        <row r="8">
          <cell r="A8" t="str">
            <v>REFERÊNCIA DE PREÇOS: TABELA SINAPI  (AGOSTO/2011)</v>
          </cell>
        </row>
        <row r="9">
          <cell r="G9" t="str">
            <v>ART Nº : 249487</v>
          </cell>
        </row>
        <row r="10">
          <cell r="A10" t="str">
            <v>PRAZO DE EXECUÇÃO: 2 MESES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BDI"/>
    </sheetNames>
    <sheetDataSet>
      <sheetData sheetId="0">
        <row r="7">
          <cell r="D7" t="str">
            <v>CONTRATO: 0327.711-18 - 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75" zoomScaleNormal="75" workbookViewId="0" topLeftCell="A1">
      <selection activeCell="I9" sqref="I9"/>
    </sheetView>
  </sheetViews>
  <sheetFormatPr defaultColWidth="9.140625" defaultRowHeight="12.75"/>
  <cols>
    <col min="1" max="1" width="18.28125" style="5" customWidth="1"/>
    <col min="2" max="2" width="7.421875" style="5" customWidth="1"/>
    <col min="3" max="3" width="58.7109375" style="5" customWidth="1"/>
    <col min="4" max="4" width="11.421875" style="25" customWidth="1"/>
    <col min="5" max="6" width="10.7109375" style="5" customWidth="1"/>
    <col min="7" max="7" width="14.7109375" style="5" customWidth="1"/>
    <col min="8" max="8" width="10.7109375" style="5" customWidth="1"/>
    <col min="9" max="9" width="14.7109375" style="5" customWidth="1"/>
    <col min="10" max="10" width="9.140625" style="5" customWidth="1"/>
    <col min="11" max="11" width="13.140625" style="5" bestFit="1" customWidth="1"/>
    <col min="12" max="16384" width="9.140625" style="5" customWidth="1"/>
  </cols>
  <sheetData>
    <row r="1" spans="1:9" ht="23.25">
      <c r="A1" s="113"/>
      <c r="B1" s="114"/>
      <c r="C1" s="114"/>
      <c r="D1" s="114"/>
      <c r="E1" s="114"/>
      <c r="F1" s="114"/>
      <c r="G1" s="114"/>
      <c r="H1" s="114"/>
      <c r="I1" s="115"/>
    </row>
    <row r="2" spans="1:9" ht="23.25">
      <c r="A2" s="116"/>
      <c r="B2" s="117"/>
      <c r="C2" s="117"/>
      <c r="D2" s="117"/>
      <c r="E2" s="117"/>
      <c r="F2" s="117"/>
      <c r="G2" s="117"/>
      <c r="H2" s="117"/>
      <c r="I2" s="118"/>
    </row>
    <row r="3" spans="1:9" ht="23.25">
      <c r="A3" s="20"/>
      <c r="B3" s="21"/>
      <c r="C3" s="21"/>
      <c r="D3" s="21"/>
      <c r="E3" s="21"/>
      <c r="F3" s="21"/>
      <c r="G3" s="21"/>
      <c r="H3" s="22"/>
      <c r="I3" s="23"/>
    </row>
    <row r="4" spans="1:9" ht="23.25">
      <c r="A4" s="119" t="s">
        <v>92</v>
      </c>
      <c r="B4" s="119"/>
      <c r="C4" s="119"/>
      <c r="D4" s="119"/>
      <c r="E4" s="119"/>
      <c r="F4" s="119"/>
      <c r="G4" s="119"/>
      <c r="H4" s="119"/>
      <c r="I4" s="119"/>
    </row>
    <row r="5" spans="1:9" ht="4.5" customHeight="1">
      <c r="A5" s="120"/>
      <c r="B5" s="121"/>
      <c r="C5" s="121"/>
      <c r="D5" s="121"/>
      <c r="E5" s="121"/>
      <c r="F5" s="121"/>
      <c r="G5" s="121"/>
      <c r="H5" s="121"/>
      <c r="I5" s="122"/>
    </row>
    <row r="6" spans="1:9" ht="18">
      <c r="A6" s="123" t="s">
        <v>124</v>
      </c>
      <c r="B6" s="124"/>
      <c r="C6" s="124"/>
      <c r="D6" s="124"/>
      <c r="E6" s="124"/>
      <c r="F6" s="124"/>
      <c r="G6" s="124"/>
      <c r="H6" s="124"/>
      <c r="I6" s="125"/>
    </row>
    <row r="7" spans="1:9" ht="18">
      <c r="A7" s="10" t="s">
        <v>93</v>
      </c>
      <c r="B7" s="10"/>
      <c r="C7" s="10"/>
      <c r="D7" s="123" t="s">
        <v>123</v>
      </c>
      <c r="E7" s="124"/>
      <c r="F7" s="124"/>
      <c r="G7" s="124"/>
      <c r="H7" s="124"/>
      <c r="I7" s="125"/>
    </row>
    <row r="8" spans="1:9" ht="15">
      <c r="A8" s="126" t="s">
        <v>94</v>
      </c>
      <c r="B8" s="126"/>
      <c r="C8" s="126"/>
      <c r="D8" s="126"/>
      <c r="E8" s="126"/>
      <c r="F8" s="126"/>
      <c r="G8" s="126"/>
      <c r="H8" s="126"/>
      <c r="I8" s="126"/>
    </row>
    <row r="9" spans="1:9" ht="15.75">
      <c r="A9" s="132" t="s">
        <v>101</v>
      </c>
      <c r="B9" s="133"/>
      <c r="C9" s="133"/>
      <c r="D9" s="134" t="s">
        <v>95</v>
      </c>
      <c r="E9" s="135"/>
      <c r="F9" s="136"/>
      <c r="G9" s="136"/>
      <c r="H9" s="11" t="s">
        <v>96</v>
      </c>
      <c r="I9" s="24"/>
    </row>
    <row r="10" ht="4.5" customHeight="1"/>
    <row r="11" spans="1:9" ht="12.75">
      <c r="A11" s="12" t="s">
        <v>97</v>
      </c>
      <c r="B11" s="76" t="s">
        <v>1</v>
      </c>
      <c r="C11" s="76" t="s">
        <v>13</v>
      </c>
      <c r="D11" s="76" t="s">
        <v>7</v>
      </c>
      <c r="E11" s="76" t="s">
        <v>6</v>
      </c>
      <c r="F11" s="78" t="s">
        <v>98</v>
      </c>
      <c r="G11" s="35"/>
      <c r="H11" s="128" t="s">
        <v>99</v>
      </c>
      <c r="I11" s="128"/>
    </row>
    <row r="12" spans="1:9" ht="12.75">
      <c r="A12" s="13" t="s">
        <v>36</v>
      </c>
      <c r="B12" s="77"/>
      <c r="C12" s="77"/>
      <c r="D12" s="77"/>
      <c r="E12" s="77"/>
      <c r="F12" s="15" t="s">
        <v>100</v>
      </c>
      <c r="G12" s="14" t="s">
        <v>3</v>
      </c>
      <c r="H12" s="15" t="s">
        <v>100</v>
      </c>
      <c r="I12" s="14" t="s">
        <v>3</v>
      </c>
    </row>
    <row r="13" ht="4.5" customHeight="1"/>
    <row r="14" spans="1:9" ht="12.75">
      <c r="A14" s="26"/>
      <c r="B14" s="26">
        <v>1</v>
      </c>
      <c r="C14" s="27" t="s">
        <v>39</v>
      </c>
      <c r="D14" s="14"/>
      <c r="E14" s="14"/>
      <c r="F14" s="28"/>
      <c r="G14" s="28"/>
      <c r="H14" s="28"/>
      <c r="I14" s="29"/>
    </row>
    <row r="15" spans="1:9" s="38" customFormat="1" ht="25.5">
      <c r="A15" s="30" t="s">
        <v>32</v>
      </c>
      <c r="B15" s="31" t="s">
        <v>0</v>
      </c>
      <c r="C15" s="32" t="s">
        <v>31</v>
      </c>
      <c r="D15" s="33" t="s">
        <v>4</v>
      </c>
      <c r="E15" s="16">
        <v>4.5</v>
      </c>
      <c r="F15" s="34">
        <v>205.91</v>
      </c>
      <c r="G15" s="34">
        <f>F15*E15</f>
        <v>926.595</v>
      </c>
      <c r="H15" s="37">
        <f>F15*$I$9+F15</f>
        <v>205.91</v>
      </c>
      <c r="I15" s="37">
        <f>H15*E15</f>
        <v>926.595</v>
      </c>
    </row>
    <row r="16" spans="1:9" s="38" customFormat="1" ht="12.75">
      <c r="A16" s="39"/>
      <c r="B16" s="30"/>
      <c r="C16" s="40" t="s">
        <v>102</v>
      </c>
      <c r="D16" s="33"/>
      <c r="E16" s="16"/>
      <c r="F16" s="34"/>
      <c r="G16" s="28">
        <f>SUM(G15:G15)</f>
        <v>926.595</v>
      </c>
      <c r="H16" s="37"/>
      <c r="I16" s="28">
        <f>SUM(I15:I15)</f>
        <v>926.595</v>
      </c>
    </row>
    <row r="17" spans="1:9" s="38" customFormat="1" ht="12.75">
      <c r="A17" s="39"/>
      <c r="B17" s="30"/>
      <c r="C17" s="33"/>
      <c r="D17" s="33"/>
      <c r="E17" s="33"/>
      <c r="F17" s="34"/>
      <c r="G17" s="34"/>
      <c r="H17" s="34"/>
      <c r="I17" s="41"/>
    </row>
    <row r="18" spans="1:9" ht="12.75">
      <c r="A18" s="42"/>
      <c r="B18" s="43">
        <v>2</v>
      </c>
      <c r="C18" s="44" t="s">
        <v>10</v>
      </c>
      <c r="D18" s="45"/>
      <c r="E18" s="46"/>
      <c r="F18" s="37"/>
      <c r="G18" s="34"/>
      <c r="H18" s="37"/>
      <c r="I18" s="37"/>
    </row>
    <row r="19" spans="1:9" ht="12.75">
      <c r="A19" s="47">
        <v>6430</v>
      </c>
      <c r="B19" s="48" t="s">
        <v>11</v>
      </c>
      <c r="C19" s="46" t="s">
        <v>12</v>
      </c>
      <c r="D19" s="45" t="s">
        <v>8</v>
      </c>
      <c r="E19" s="37">
        <v>29</v>
      </c>
      <c r="F19" s="37">
        <v>18.35</v>
      </c>
      <c r="G19" s="37">
        <f aca="true" t="shared" si="0" ref="G19:G30">F19*E19</f>
        <v>532.1500000000001</v>
      </c>
      <c r="H19" s="37">
        <f aca="true" t="shared" si="1" ref="H19:H30">F19*$I$9+F19</f>
        <v>18.35</v>
      </c>
      <c r="I19" s="16">
        <f aca="true" t="shared" si="2" ref="I19:I30">H19*E19</f>
        <v>532.1500000000001</v>
      </c>
    </row>
    <row r="20" spans="1:9" ht="12.75">
      <c r="A20" s="47">
        <v>72819</v>
      </c>
      <c r="B20" s="31" t="s">
        <v>20</v>
      </c>
      <c r="C20" s="46" t="s">
        <v>33</v>
      </c>
      <c r="D20" s="45" t="s">
        <v>34</v>
      </c>
      <c r="E20" s="37">
        <v>140</v>
      </c>
      <c r="F20" s="37">
        <v>52.54</v>
      </c>
      <c r="G20" s="37">
        <f t="shared" si="0"/>
        <v>7355.599999999999</v>
      </c>
      <c r="H20" s="37">
        <f t="shared" si="1"/>
        <v>52.54</v>
      </c>
      <c r="I20" s="16">
        <f t="shared" si="2"/>
        <v>7355.599999999999</v>
      </c>
    </row>
    <row r="21" spans="1:9" ht="12.75">
      <c r="A21" s="47">
        <v>73733</v>
      </c>
      <c r="B21" s="48" t="s">
        <v>21</v>
      </c>
      <c r="C21" s="46" t="s">
        <v>9</v>
      </c>
      <c r="D21" s="45" t="s">
        <v>4</v>
      </c>
      <c r="E21" s="37">
        <v>41</v>
      </c>
      <c r="F21" s="37">
        <v>2.06</v>
      </c>
      <c r="G21" s="37">
        <f t="shared" si="0"/>
        <v>84.46000000000001</v>
      </c>
      <c r="H21" s="37">
        <f t="shared" si="1"/>
        <v>2.06</v>
      </c>
      <c r="I21" s="16">
        <f t="shared" si="2"/>
        <v>84.46000000000001</v>
      </c>
    </row>
    <row r="22" spans="1:9" ht="12.75">
      <c r="A22" s="30" t="s">
        <v>103</v>
      </c>
      <c r="B22" s="31" t="s">
        <v>22</v>
      </c>
      <c r="C22" s="41" t="s">
        <v>14</v>
      </c>
      <c r="D22" s="33" t="s">
        <v>4</v>
      </c>
      <c r="E22" s="37">
        <v>41</v>
      </c>
      <c r="F22" s="37">
        <v>19.17</v>
      </c>
      <c r="G22" s="37">
        <f t="shared" si="0"/>
        <v>785.97</v>
      </c>
      <c r="H22" s="37">
        <f t="shared" si="1"/>
        <v>19.17</v>
      </c>
      <c r="I22" s="16">
        <f t="shared" si="2"/>
        <v>785.97</v>
      </c>
    </row>
    <row r="23" spans="1:9" ht="12.75">
      <c r="A23" s="47">
        <v>5651</v>
      </c>
      <c r="B23" s="48" t="s">
        <v>23</v>
      </c>
      <c r="C23" s="46" t="s">
        <v>15</v>
      </c>
      <c r="D23" s="45" t="s">
        <v>4</v>
      </c>
      <c r="E23" s="37">
        <v>77</v>
      </c>
      <c r="F23" s="37">
        <v>27.26</v>
      </c>
      <c r="G23" s="37">
        <f t="shared" si="0"/>
        <v>2099.02</v>
      </c>
      <c r="H23" s="37">
        <f t="shared" si="1"/>
        <v>27.26</v>
      </c>
      <c r="I23" s="16">
        <f t="shared" si="2"/>
        <v>2099.02</v>
      </c>
    </row>
    <row r="24" spans="1:9" ht="12.75">
      <c r="A24" s="47" t="s">
        <v>35</v>
      </c>
      <c r="B24" s="31" t="s">
        <v>24</v>
      </c>
      <c r="C24" s="46" t="s">
        <v>104</v>
      </c>
      <c r="D24" s="45" t="s">
        <v>5</v>
      </c>
      <c r="E24" s="37">
        <v>282</v>
      </c>
      <c r="F24" s="37">
        <v>6.79</v>
      </c>
      <c r="G24" s="37">
        <f t="shared" si="0"/>
        <v>1914.78</v>
      </c>
      <c r="H24" s="37">
        <f t="shared" si="1"/>
        <v>6.79</v>
      </c>
      <c r="I24" s="16">
        <f t="shared" si="2"/>
        <v>1914.78</v>
      </c>
    </row>
    <row r="25" spans="1:9" ht="12.75">
      <c r="A25" s="47" t="s">
        <v>105</v>
      </c>
      <c r="B25" s="48" t="s">
        <v>25</v>
      </c>
      <c r="C25" s="46" t="s">
        <v>106</v>
      </c>
      <c r="D25" s="45" t="s">
        <v>5</v>
      </c>
      <c r="E25" s="37">
        <v>105</v>
      </c>
      <c r="F25" s="37">
        <v>7.39</v>
      </c>
      <c r="G25" s="37">
        <f t="shared" si="0"/>
        <v>775.9499999999999</v>
      </c>
      <c r="H25" s="37">
        <f t="shared" si="1"/>
        <v>7.39</v>
      </c>
      <c r="I25" s="16">
        <f t="shared" si="2"/>
        <v>775.9499999999999</v>
      </c>
    </row>
    <row r="26" spans="1:9" ht="12.75">
      <c r="A26" s="49" t="s">
        <v>87</v>
      </c>
      <c r="B26" s="31" t="s">
        <v>26</v>
      </c>
      <c r="C26" s="46" t="s">
        <v>88</v>
      </c>
      <c r="D26" s="45" t="s">
        <v>8</v>
      </c>
      <c r="E26" s="37">
        <v>11</v>
      </c>
      <c r="F26" s="37">
        <v>287.9</v>
      </c>
      <c r="G26" s="37">
        <f t="shared" si="0"/>
        <v>3166.8999999999996</v>
      </c>
      <c r="H26" s="37">
        <f t="shared" si="1"/>
        <v>287.9</v>
      </c>
      <c r="I26" s="16">
        <f t="shared" si="2"/>
        <v>3166.8999999999996</v>
      </c>
    </row>
    <row r="27" spans="1:9" ht="12.75">
      <c r="A27" s="49" t="s">
        <v>89</v>
      </c>
      <c r="B27" s="48" t="s">
        <v>27</v>
      </c>
      <c r="C27" s="46" t="s">
        <v>90</v>
      </c>
      <c r="D27" s="45" t="s">
        <v>8</v>
      </c>
      <c r="E27" s="37">
        <v>11</v>
      </c>
      <c r="F27" s="37">
        <v>49.31</v>
      </c>
      <c r="G27" s="37">
        <f t="shared" si="0"/>
        <v>542.4100000000001</v>
      </c>
      <c r="H27" s="37">
        <f t="shared" si="1"/>
        <v>49.31</v>
      </c>
      <c r="I27" s="16">
        <f t="shared" si="2"/>
        <v>542.4100000000001</v>
      </c>
    </row>
    <row r="28" spans="1:9" ht="12.75">
      <c r="A28" s="47" t="s">
        <v>107</v>
      </c>
      <c r="B28" s="31" t="s">
        <v>28</v>
      </c>
      <c r="C28" s="46" t="s">
        <v>16</v>
      </c>
      <c r="D28" s="45" t="s">
        <v>8</v>
      </c>
      <c r="E28" s="37">
        <v>16</v>
      </c>
      <c r="F28" s="37">
        <v>12.84</v>
      </c>
      <c r="G28" s="37">
        <f t="shared" si="0"/>
        <v>205.44</v>
      </c>
      <c r="H28" s="37">
        <f t="shared" si="1"/>
        <v>12.84</v>
      </c>
      <c r="I28" s="16">
        <f t="shared" si="2"/>
        <v>205.44</v>
      </c>
    </row>
    <row r="29" spans="1:9" ht="12.75">
      <c r="A29" s="47">
        <v>72897</v>
      </c>
      <c r="B29" s="48" t="s">
        <v>29</v>
      </c>
      <c r="C29" s="46" t="s">
        <v>17</v>
      </c>
      <c r="D29" s="45" t="s">
        <v>8</v>
      </c>
      <c r="E29" s="37">
        <v>17</v>
      </c>
      <c r="F29" s="37">
        <v>11.21</v>
      </c>
      <c r="G29" s="37">
        <f t="shared" si="0"/>
        <v>190.57000000000002</v>
      </c>
      <c r="H29" s="37">
        <f t="shared" si="1"/>
        <v>11.21</v>
      </c>
      <c r="I29" s="16">
        <f t="shared" si="2"/>
        <v>190.57000000000002</v>
      </c>
    </row>
    <row r="30" spans="1:9" ht="12.75">
      <c r="A30" s="30">
        <v>72899</v>
      </c>
      <c r="B30" s="31" t="s">
        <v>91</v>
      </c>
      <c r="C30" s="41" t="s">
        <v>37</v>
      </c>
      <c r="D30" s="33" t="s">
        <v>8</v>
      </c>
      <c r="E30" s="37">
        <v>17</v>
      </c>
      <c r="F30" s="37">
        <v>2.91</v>
      </c>
      <c r="G30" s="37">
        <f t="shared" si="0"/>
        <v>49.47</v>
      </c>
      <c r="H30" s="37">
        <f t="shared" si="1"/>
        <v>2.91</v>
      </c>
      <c r="I30" s="16">
        <f t="shared" si="2"/>
        <v>49.47</v>
      </c>
    </row>
    <row r="31" spans="1:9" ht="12.75">
      <c r="A31" s="31"/>
      <c r="B31" s="50"/>
      <c r="C31" s="40" t="s">
        <v>108</v>
      </c>
      <c r="D31" s="14"/>
      <c r="E31" s="37"/>
      <c r="F31" s="37"/>
      <c r="G31" s="28">
        <f>SUM(G19:G30)</f>
        <v>17702.72</v>
      </c>
      <c r="H31" s="28"/>
      <c r="I31" s="28">
        <f>SUM(I19:I30)</f>
        <v>17702.72</v>
      </c>
    </row>
    <row r="32" spans="1:9" ht="12.75">
      <c r="A32" s="50"/>
      <c r="B32" s="50"/>
      <c r="C32" s="46"/>
      <c r="D32" s="45"/>
      <c r="E32" s="37"/>
      <c r="F32" s="37"/>
      <c r="G32" s="34"/>
      <c r="H32" s="37"/>
      <c r="I32" s="37"/>
    </row>
    <row r="33" spans="1:9" ht="12.75">
      <c r="A33" s="26"/>
      <c r="B33" s="26">
        <v>3</v>
      </c>
      <c r="C33" s="29" t="s">
        <v>18</v>
      </c>
      <c r="D33" s="45"/>
      <c r="E33" s="37"/>
      <c r="F33" s="37"/>
      <c r="G33" s="34"/>
      <c r="H33" s="37"/>
      <c r="I33" s="37"/>
    </row>
    <row r="34" spans="1:9" ht="12.75">
      <c r="A34" s="51" t="s">
        <v>126</v>
      </c>
      <c r="B34" s="48" t="s">
        <v>30</v>
      </c>
      <c r="C34" s="52" t="s">
        <v>120</v>
      </c>
      <c r="D34" s="45" t="s">
        <v>5</v>
      </c>
      <c r="E34" s="37">
        <v>11986</v>
      </c>
      <c r="F34" s="37">
        <v>5.08</v>
      </c>
      <c r="G34" s="37">
        <f>F34*E34</f>
        <v>60888.88</v>
      </c>
      <c r="H34" s="37">
        <f>F34*$I$9+F34</f>
        <v>5.08</v>
      </c>
      <c r="I34" s="16">
        <f>H34*E34</f>
        <v>60888.88</v>
      </c>
    </row>
    <row r="35" spans="1:9" ht="25.5" customHeight="1">
      <c r="A35" s="51" t="s">
        <v>126</v>
      </c>
      <c r="B35" s="48" t="s">
        <v>86</v>
      </c>
      <c r="C35" s="53" t="s">
        <v>127</v>
      </c>
      <c r="D35" s="45" t="s">
        <v>4</v>
      </c>
      <c r="E35" s="37">
        <v>999</v>
      </c>
      <c r="F35" s="37">
        <v>19.2</v>
      </c>
      <c r="G35" s="37">
        <f>F35*E35</f>
        <v>19180.8</v>
      </c>
      <c r="H35" s="37">
        <f>F35*$I$9+F35</f>
        <v>19.2</v>
      </c>
      <c r="I35" s="16">
        <f>H35*E35</f>
        <v>19180.8</v>
      </c>
    </row>
    <row r="36" spans="1:9" ht="12.75">
      <c r="A36" s="51" t="s">
        <v>126</v>
      </c>
      <c r="B36" s="48" t="s">
        <v>121</v>
      </c>
      <c r="C36" s="52" t="s">
        <v>128</v>
      </c>
      <c r="D36" s="45" t="s">
        <v>34</v>
      </c>
      <c r="E36" s="37">
        <v>37</v>
      </c>
      <c r="F36" s="37">
        <v>16.32</v>
      </c>
      <c r="G36" s="37">
        <f>F36*E36</f>
        <v>603.84</v>
      </c>
      <c r="H36" s="37">
        <f>F36*$I$9+F36</f>
        <v>16.32</v>
      </c>
      <c r="I36" s="16">
        <f>H36*E36</f>
        <v>603.84</v>
      </c>
    </row>
    <row r="37" spans="1:9" ht="12.75">
      <c r="A37" s="51" t="s">
        <v>126</v>
      </c>
      <c r="B37" s="48" t="s">
        <v>129</v>
      </c>
      <c r="C37" s="52" t="s">
        <v>122</v>
      </c>
      <c r="D37" s="45" t="s">
        <v>5</v>
      </c>
      <c r="E37" s="37">
        <v>239</v>
      </c>
      <c r="F37" s="37">
        <v>5.2</v>
      </c>
      <c r="G37" s="37">
        <f>F37*E37</f>
        <v>1242.8</v>
      </c>
      <c r="H37" s="37">
        <f>F37*$I$9+F37</f>
        <v>5.2</v>
      </c>
      <c r="I37" s="16">
        <f>H37*E37</f>
        <v>1242.8</v>
      </c>
    </row>
    <row r="38" spans="1:9" ht="12.75">
      <c r="A38" s="48"/>
      <c r="B38" s="48"/>
      <c r="C38" s="40" t="s">
        <v>109</v>
      </c>
      <c r="D38" s="14"/>
      <c r="E38" s="46"/>
      <c r="F38" s="46"/>
      <c r="G38" s="28">
        <f>SUM(G34:G37)</f>
        <v>81916.31999999999</v>
      </c>
      <c r="H38" s="46"/>
      <c r="I38" s="28">
        <f>SUM(I34:I37)</f>
        <v>81916.31999999999</v>
      </c>
    </row>
    <row r="39" spans="1:9" ht="12.75">
      <c r="A39" s="48"/>
      <c r="B39" s="48"/>
      <c r="C39" s="40"/>
      <c r="D39" s="14"/>
      <c r="E39" s="46"/>
      <c r="F39" s="46"/>
      <c r="G39" s="28"/>
      <c r="H39" s="46"/>
      <c r="I39" s="28"/>
    </row>
    <row r="40" spans="1:9" ht="12.75">
      <c r="A40" s="48"/>
      <c r="B40" s="54">
        <v>4</v>
      </c>
      <c r="C40" s="29" t="s">
        <v>38</v>
      </c>
      <c r="D40" s="14"/>
      <c r="E40" s="46"/>
      <c r="F40" s="46"/>
      <c r="G40" s="34"/>
      <c r="H40" s="46"/>
      <c r="I40" s="28"/>
    </row>
    <row r="41" spans="1:9" ht="12.75">
      <c r="A41" s="30" t="s">
        <v>58</v>
      </c>
      <c r="B41" s="48" t="s">
        <v>40</v>
      </c>
      <c r="C41" s="41" t="s">
        <v>41</v>
      </c>
      <c r="D41" s="33" t="s">
        <v>19</v>
      </c>
      <c r="E41" s="34">
        <v>2</v>
      </c>
      <c r="F41" s="34">
        <v>211.86</v>
      </c>
      <c r="G41" s="37">
        <f aca="true" t="shared" si="3" ref="G41:G47">F41*E41</f>
        <v>423.72</v>
      </c>
      <c r="H41" s="37">
        <f aca="true" t="shared" si="4" ref="H41:H47">F41*$I$9+F41</f>
        <v>211.86</v>
      </c>
      <c r="I41" s="16">
        <f aca="true" t="shared" si="5" ref="I41:I47">H41*E41</f>
        <v>423.72</v>
      </c>
    </row>
    <row r="42" spans="1:9" ht="12.75">
      <c r="A42" s="47">
        <v>25400</v>
      </c>
      <c r="B42" s="48" t="s">
        <v>130</v>
      </c>
      <c r="C42" s="41" t="s">
        <v>60</v>
      </c>
      <c r="D42" s="33" t="s">
        <v>59</v>
      </c>
      <c r="E42" s="34">
        <v>1</v>
      </c>
      <c r="F42" s="34">
        <f>769.99-4.45</f>
        <v>765.54</v>
      </c>
      <c r="G42" s="37">
        <f t="shared" si="3"/>
        <v>765.54</v>
      </c>
      <c r="H42" s="37">
        <f t="shared" si="4"/>
        <v>765.54</v>
      </c>
      <c r="I42" s="16">
        <f t="shared" si="5"/>
        <v>765.54</v>
      </c>
    </row>
    <row r="43" spans="1:9" ht="12.75">
      <c r="A43" s="30" t="s">
        <v>63</v>
      </c>
      <c r="B43" s="48" t="s">
        <v>131</v>
      </c>
      <c r="C43" s="41" t="s">
        <v>61</v>
      </c>
      <c r="D43" s="33" t="s">
        <v>4</v>
      </c>
      <c r="E43" s="34">
        <v>106</v>
      </c>
      <c r="F43" s="34">
        <v>10.26</v>
      </c>
      <c r="G43" s="37">
        <f t="shared" si="3"/>
        <v>1087.56</v>
      </c>
      <c r="H43" s="37">
        <f t="shared" si="4"/>
        <v>10.26</v>
      </c>
      <c r="I43" s="16">
        <f t="shared" si="5"/>
        <v>1087.56</v>
      </c>
    </row>
    <row r="44" spans="1:9" ht="12.75">
      <c r="A44" s="30" t="s">
        <v>64</v>
      </c>
      <c r="B44" s="48" t="s">
        <v>42</v>
      </c>
      <c r="C44" s="41" t="s">
        <v>110</v>
      </c>
      <c r="D44" s="33" t="s">
        <v>4</v>
      </c>
      <c r="E44" s="34">
        <v>672</v>
      </c>
      <c r="F44" s="34">
        <v>6.47</v>
      </c>
      <c r="G44" s="37">
        <f t="shared" si="3"/>
        <v>4347.84</v>
      </c>
      <c r="H44" s="37">
        <f t="shared" si="4"/>
        <v>6.47</v>
      </c>
      <c r="I44" s="16">
        <f t="shared" si="5"/>
        <v>4347.84</v>
      </c>
    </row>
    <row r="45" spans="1:9" ht="12.75">
      <c r="A45" s="30">
        <v>41595</v>
      </c>
      <c r="B45" s="48" t="s">
        <v>43</v>
      </c>
      <c r="C45" s="41" t="s">
        <v>111</v>
      </c>
      <c r="D45" s="33" t="s">
        <v>34</v>
      </c>
      <c r="E45" s="34">
        <v>638</v>
      </c>
      <c r="F45" s="34">
        <v>4.38</v>
      </c>
      <c r="G45" s="37">
        <f t="shared" si="3"/>
        <v>2794.44</v>
      </c>
      <c r="H45" s="37">
        <f t="shared" si="4"/>
        <v>4.38</v>
      </c>
      <c r="I45" s="16">
        <f t="shared" si="5"/>
        <v>2794.44</v>
      </c>
    </row>
    <row r="46" spans="1:9" ht="12.75">
      <c r="A46" s="30" t="s">
        <v>58</v>
      </c>
      <c r="B46" s="48" t="s">
        <v>44</v>
      </c>
      <c r="C46" s="41" t="s">
        <v>62</v>
      </c>
      <c r="D46" s="33" t="s">
        <v>4</v>
      </c>
      <c r="E46" s="34">
        <v>319</v>
      </c>
      <c r="F46" s="34">
        <v>3.66</v>
      </c>
      <c r="G46" s="37">
        <f t="shared" si="3"/>
        <v>1167.54</v>
      </c>
      <c r="H46" s="37">
        <f t="shared" si="4"/>
        <v>3.66</v>
      </c>
      <c r="I46" s="16">
        <f t="shared" si="5"/>
        <v>1167.54</v>
      </c>
    </row>
    <row r="47" spans="1:9" ht="12.75">
      <c r="A47" s="30" t="s">
        <v>117</v>
      </c>
      <c r="B47" s="48" t="s">
        <v>119</v>
      </c>
      <c r="C47" s="41" t="s">
        <v>118</v>
      </c>
      <c r="D47" s="33" t="s">
        <v>4</v>
      </c>
      <c r="E47" s="34">
        <v>9</v>
      </c>
      <c r="F47" s="34">
        <v>14.58</v>
      </c>
      <c r="G47" s="37">
        <f t="shared" si="3"/>
        <v>131.22</v>
      </c>
      <c r="H47" s="37">
        <f t="shared" si="4"/>
        <v>14.58</v>
      </c>
      <c r="I47" s="16">
        <f t="shared" si="5"/>
        <v>131.22</v>
      </c>
    </row>
    <row r="48" spans="1:9" ht="12.75">
      <c r="A48" s="55"/>
      <c r="B48" s="48"/>
      <c r="C48" s="40" t="s">
        <v>112</v>
      </c>
      <c r="D48" s="14"/>
      <c r="E48" s="28"/>
      <c r="F48" s="28"/>
      <c r="G48" s="15">
        <f>SUM(G41:G47)</f>
        <v>10717.859999999999</v>
      </c>
      <c r="H48" s="15"/>
      <c r="I48" s="15">
        <f>SUM(I41:I47)</f>
        <v>10717.859999999999</v>
      </c>
    </row>
    <row r="49" spans="1:9" ht="12.75">
      <c r="A49" s="55"/>
      <c r="B49" s="56"/>
      <c r="C49" s="57"/>
      <c r="D49" s="58"/>
      <c r="E49" s="59"/>
      <c r="F49" s="60"/>
      <c r="G49" s="15"/>
      <c r="H49" s="15"/>
      <c r="I49" s="15"/>
    </row>
    <row r="50" spans="1:9" ht="15.75">
      <c r="A50" s="129" t="s">
        <v>113</v>
      </c>
      <c r="B50" s="130"/>
      <c r="C50" s="130"/>
      <c r="D50" s="130"/>
      <c r="E50" s="130"/>
      <c r="F50" s="131"/>
      <c r="G50" s="17">
        <f>G48+G38+G31+G16</f>
        <v>111263.495</v>
      </c>
      <c r="H50" s="18"/>
      <c r="I50" s="17">
        <f>I48+I38+I31+I16</f>
        <v>111263.495</v>
      </c>
    </row>
    <row r="51" spans="1:9" s="61" customFormat="1" ht="12.75">
      <c r="A51" s="127" t="s">
        <v>132</v>
      </c>
      <c r="B51" s="127"/>
      <c r="C51" s="127"/>
      <c r="D51" s="127"/>
      <c r="E51" s="127"/>
      <c r="F51" s="127"/>
      <c r="G51" s="127"/>
      <c r="H51" s="127"/>
      <c r="I51" s="127"/>
    </row>
    <row r="52" spans="1:9" ht="12.75">
      <c r="A52" s="1"/>
      <c r="B52" s="1"/>
      <c r="C52" s="62"/>
      <c r="D52" s="63"/>
      <c r="E52" s="64"/>
      <c r="F52" s="64"/>
      <c r="G52" s="64"/>
      <c r="H52" s="64"/>
      <c r="I52" s="64"/>
    </row>
    <row r="55" s="65" customFormat="1" ht="15.75">
      <c r="D55" s="66"/>
    </row>
    <row r="59" ht="12.75">
      <c r="I59" s="67"/>
    </row>
  </sheetData>
  <sheetProtection password="F451" sheet="1" objects="1" scenarios="1"/>
  <mergeCells count="18">
    <mergeCell ref="C11:C12"/>
    <mergeCell ref="D11:D12"/>
    <mergeCell ref="E11:E12"/>
    <mergeCell ref="F11:G11"/>
    <mergeCell ref="A6:I6"/>
    <mergeCell ref="D7:I7"/>
    <mergeCell ref="A8:I8"/>
    <mergeCell ref="A51:I51"/>
    <mergeCell ref="H11:I11"/>
    <mergeCell ref="A50:F50"/>
    <mergeCell ref="A9:C9"/>
    <mergeCell ref="D9:E9"/>
    <mergeCell ref="F9:G9"/>
    <mergeCell ref="B11:B12"/>
    <mergeCell ref="A1:I1"/>
    <mergeCell ref="A2:I2"/>
    <mergeCell ref="A4:I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3"/>
  <headerFooter alignWithMargins="0">
    <oddFooter>&amp;CPágina &amp;P de &amp;N</oddFooter>
  </headerFooter>
  <legacyDrawing r:id="rId2"/>
  <oleObjects>
    <oleObject progId="Word.Picture.8" shapeId="317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8">
      <selection activeCell="A8" sqref="A8:J8"/>
    </sheetView>
  </sheetViews>
  <sheetFormatPr defaultColWidth="9.140625" defaultRowHeight="12.75"/>
  <cols>
    <col min="1" max="1" width="6.28125" style="151" customWidth="1"/>
    <col min="2" max="2" width="13.421875" style="151" customWidth="1"/>
    <col min="3" max="3" width="20.57421875" style="151" customWidth="1"/>
    <col min="4" max="4" width="17.57421875" style="151" customWidth="1"/>
    <col min="5" max="5" width="14.140625" style="154" customWidth="1"/>
    <col min="6" max="6" width="12.140625" style="154" customWidth="1"/>
    <col min="7" max="7" width="11.57421875" style="151" customWidth="1"/>
    <col min="8" max="8" width="11.421875" style="151" customWidth="1"/>
    <col min="9" max="9" width="12.28125" style="151" customWidth="1"/>
    <col min="10" max="10" width="11.00390625" style="151" customWidth="1"/>
    <col min="11" max="16384" width="11.421875" style="151" customWidth="1"/>
  </cols>
  <sheetData>
    <row r="1" spans="1:10" ht="23.25">
      <c r="A1" s="137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23.25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3.25">
      <c r="A3" s="68"/>
      <c r="B3" s="68"/>
      <c r="C3" s="68"/>
      <c r="D3" s="68"/>
      <c r="E3" s="68"/>
      <c r="F3" s="68"/>
      <c r="G3" s="68"/>
      <c r="H3" s="88"/>
      <c r="I3" s="19"/>
      <c r="J3" s="88"/>
    </row>
    <row r="4" spans="1:10" ht="23.25">
      <c r="A4" s="119" t="s">
        <v>114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4.5" customHeight="1">
      <c r="A5" s="121"/>
      <c r="B5" s="121"/>
      <c r="C5" s="121"/>
      <c r="D5" s="121"/>
      <c r="E5" s="121"/>
      <c r="F5" s="121"/>
      <c r="G5" s="121"/>
      <c r="H5" s="121"/>
      <c r="I5" s="121"/>
      <c r="J5" s="4"/>
    </row>
    <row r="6" spans="1:10" ht="15">
      <c r="A6" s="7" t="s">
        <v>125</v>
      </c>
      <c r="B6" s="8"/>
      <c r="C6" s="8"/>
      <c r="D6" s="8"/>
      <c r="E6" s="8"/>
      <c r="F6" s="8"/>
      <c r="G6" s="8"/>
      <c r="H6" s="8"/>
      <c r="I6" s="8"/>
      <c r="J6" s="9"/>
    </row>
    <row r="7" spans="1:10" ht="15">
      <c r="A7" s="143" t="str">
        <f>'[1]ORÇAMENTO'!A7</f>
        <v>PROGRAMA ESPORTE E LAZER NA CIDADE</v>
      </c>
      <c r="B7" s="144"/>
      <c r="C7" s="144"/>
      <c r="D7" s="144"/>
      <c r="E7" s="144"/>
      <c r="F7" s="9"/>
      <c r="G7" s="126" t="str">
        <f>'[2]ORÇAMENTO'!D7</f>
        <v>CONTRATO: 0327.711-18 - ME</v>
      </c>
      <c r="H7" s="126"/>
      <c r="I7" s="126"/>
      <c r="J7" s="126"/>
    </row>
    <row r="8" spans="1:10" ht="15">
      <c r="A8" s="143" t="str">
        <f>'[1]ORÇAMENTO'!A8</f>
        <v>REFERÊNCIA DE PREÇOS: TABELA SINAPI  (AGOSTO/2011)</v>
      </c>
      <c r="B8" s="144"/>
      <c r="C8" s="144"/>
      <c r="D8" s="144"/>
      <c r="E8" s="144"/>
      <c r="F8" s="144"/>
      <c r="G8" s="144"/>
      <c r="H8" s="144"/>
      <c r="I8" s="144"/>
      <c r="J8" s="150"/>
    </row>
    <row r="9" spans="1:10" ht="15">
      <c r="A9" s="126" t="s">
        <v>134</v>
      </c>
      <c r="B9" s="126"/>
      <c r="C9" s="126"/>
      <c r="D9" s="126"/>
      <c r="E9" s="152" t="s">
        <v>135</v>
      </c>
      <c r="F9" s="152"/>
      <c r="G9" s="152"/>
      <c r="H9" s="152"/>
      <c r="I9" s="152" t="str">
        <f>'[1]ORÇAMENTO'!G9</f>
        <v>ART Nº : 249487</v>
      </c>
      <c r="J9" s="152"/>
    </row>
    <row r="10" spans="1:10" ht="15.75">
      <c r="A10" s="132" t="str">
        <f>'[1]ORÇAMENTO'!A10</f>
        <v>PRAZO DE EXECUÇÃO: 2 MESES</v>
      </c>
      <c r="B10" s="133"/>
      <c r="C10" s="133"/>
      <c r="D10" s="153"/>
      <c r="E10" s="134" t="s">
        <v>115</v>
      </c>
      <c r="F10" s="135"/>
      <c r="G10" s="142">
        <f>ORÇAMENTO!F9</f>
        <v>0</v>
      </c>
      <c r="H10" s="142"/>
      <c r="I10" s="69" t="s">
        <v>96</v>
      </c>
      <c r="J10" s="70">
        <f>ORÇAMENTO!I9</f>
        <v>0</v>
      </c>
    </row>
    <row r="11" ht="4.5" customHeight="1" thickBot="1"/>
    <row r="12" spans="1:10" ht="12.75" customHeight="1">
      <c r="A12" s="155"/>
      <c r="B12" s="156"/>
      <c r="C12" s="157"/>
      <c r="D12" s="158"/>
      <c r="E12" s="159"/>
      <c r="F12" s="160"/>
      <c r="G12" s="161" t="s">
        <v>45</v>
      </c>
      <c r="H12" s="162"/>
      <c r="I12" s="162"/>
      <c r="J12" s="163"/>
    </row>
    <row r="13" spans="1:10" ht="12.75">
      <c r="A13" s="164" t="s">
        <v>1</v>
      </c>
      <c r="B13" s="165" t="s">
        <v>46</v>
      </c>
      <c r="C13" s="166"/>
      <c r="D13" s="167" t="s">
        <v>47</v>
      </c>
      <c r="E13" s="168" t="s">
        <v>48</v>
      </c>
      <c r="F13" s="169" t="s">
        <v>136</v>
      </c>
      <c r="G13" s="71" t="s">
        <v>49</v>
      </c>
      <c r="H13" s="72"/>
      <c r="I13" s="71" t="s">
        <v>50</v>
      </c>
      <c r="J13" s="73"/>
    </row>
    <row r="14" spans="1:10" ht="12" customHeight="1">
      <c r="A14" s="164"/>
      <c r="B14" s="165" t="s">
        <v>51</v>
      </c>
      <c r="C14" s="166"/>
      <c r="D14" s="170" t="s">
        <v>52</v>
      </c>
      <c r="E14" s="171" t="s">
        <v>53</v>
      </c>
      <c r="F14" s="171"/>
      <c r="G14" s="74" t="s">
        <v>54</v>
      </c>
      <c r="H14" s="74" t="s">
        <v>55</v>
      </c>
      <c r="I14" s="74" t="s">
        <v>54</v>
      </c>
      <c r="J14" s="75" t="s">
        <v>55</v>
      </c>
    </row>
    <row r="15" spans="1:10" ht="19.5" customHeight="1">
      <c r="A15" s="172">
        <v>1</v>
      </c>
      <c r="B15" s="173" t="s">
        <v>39</v>
      </c>
      <c r="C15" s="173"/>
      <c r="D15" s="174">
        <f>ORÇAMENTO!I16</f>
        <v>926.595</v>
      </c>
      <c r="E15" s="175">
        <f>D15/$D$26*100</f>
        <v>0.8327933613805679</v>
      </c>
      <c r="F15" s="176" t="s">
        <v>137</v>
      </c>
      <c r="G15" s="79">
        <v>100</v>
      </c>
      <c r="H15" s="79">
        <f>G15</f>
        <v>100</v>
      </c>
      <c r="I15" s="79"/>
      <c r="J15" s="80">
        <f>H15+I15</f>
        <v>100</v>
      </c>
    </row>
    <row r="16" spans="1:10" ht="19.5" customHeight="1">
      <c r="A16" s="172"/>
      <c r="B16" s="173"/>
      <c r="C16" s="173"/>
      <c r="D16" s="174"/>
      <c r="E16" s="175"/>
      <c r="F16" s="176" t="s">
        <v>138</v>
      </c>
      <c r="G16" s="34">
        <f>G15%*D15</f>
        <v>926.595</v>
      </c>
      <c r="H16" s="34">
        <f aca="true" t="shared" si="0" ref="H15:H20">G16</f>
        <v>926.595</v>
      </c>
      <c r="I16" s="34"/>
      <c r="J16" s="177">
        <f>I16+H16</f>
        <v>926.595</v>
      </c>
    </row>
    <row r="17" spans="1:10" ht="19.5" customHeight="1">
      <c r="A17" s="172">
        <v>2</v>
      </c>
      <c r="B17" s="173" t="s">
        <v>10</v>
      </c>
      <c r="C17" s="173"/>
      <c r="D17" s="174">
        <f>ORÇAMENTO!I31</f>
        <v>17702.72</v>
      </c>
      <c r="E17" s="175">
        <f>D17/$D$26*100</f>
        <v>15.910627290649105</v>
      </c>
      <c r="F17" s="176" t="s">
        <v>137</v>
      </c>
      <c r="G17" s="81">
        <v>100</v>
      </c>
      <c r="H17" s="79">
        <f>G17</f>
        <v>100</v>
      </c>
      <c r="I17" s="81"/>
      <c r="J17" s="80">
        <f>H17+I17</f>
        <v>100</v>
      </c>
    </row>
    <row r="18" spans="1:10" ht="19.5" customHeight="1">
      <c r="A18" s="172"/>
      <c r="B18" s="173"/>
      <c r="C18" s="173"/>
      <c r="D18" s="174"/>
      <c r="E18" s="175"/>
      <c r="F18" s="176" t="s">
        <v>138</v>
      </c>
      <c r="G18" s="34">
        <f>G17%*D17</f>
        <v>17702.72</v>
      </c>
      <c r="H18" s="34">
        <f t="shared" si="0"/>
        <v>17702.72</v>
      </c>
      <c r="I18" s="34"/>
      <c r="J18" s="177">
        <f>I18+H18</f>
        <v>17702.72</v>
      </c>
    </row>
    <row r="19" spans="1:10" ht="19.5" customHeight="1">
      <c r="A19" s="172">
        <v>3</v>
      </c>
      <c r="B19" s="173" t="s">
        <v>2</v>
      </c>
      <c r="C19" s="173"/>
      <c r="D19" s="174">
        <f>ORÇAMENTO!I38</f>
        <v>81916.31999999999</v>
      </c>
      <c r="E19" s="175">
        <f>D19/$D$26*100</f>
        <v>73.62371638604377</v>
      </c>
      <c r="F19" s="176" t="s">
        <v>137</v>
      </c>
      <c r="G19" s="81">
        <f>(D26/2-(G16+G18))/D19*100</f>
        <v>45.17101415200292</v>
      </c>
      <c r="H19" s="79">
        <f>G19</f>
        <v>45.17101415200292</v>
      </c>
      <c r="I19" s="81">
        <f>100-H19</f>
        <v>54.82898584799708</v>
      </c>
      <c r="J19" s="80">
        <f>H19+I19</f>
        <v>100</v>
      </c>
    </row>
    <row r="20" spans="1:10" ht="19.5" customHeight="1">
      <c r="A20" s="172"/>
      <c r="B20" s="173"/>
      <c r="C20" s="173"/>
      <c r="D20" s="174"/>
      <c r="E20" s="175"/>
      <c r="F20" s="176" t="s">
        <v>138</v>
      </c>
      <c r="G20" s="34">
        <f>G19%*D19</f>
        <v>37002.432499999995</v>
      </c>
      <c r="H20" s="34">
        <f t="shared" si="0"/>
        <v>37002.432499999995</v>
      </c>
      <c r="I20" s="34">
        <f>I19%*D19</f>
        <v>44913.8875</v>
      </c>
      <c r="J20" s="177">
        <f>I20+H20</f>
        <v>81916.31999999999</v>
      </c>
    </row>
    <row r="21" spans="1:10" ht="19.5" customHeight="1">
      <c r="A21" s="172">
        <v>4</v>
      </c>
      <c r="B21" s="173" t="s">
        <v>38</v>
      </c>
      <c r="C21" s="173"/>
      <c r="D21" s="174">
        <f>ORÇAMENTO!I48</f>
        <v>10717.859999999999</v>
      </c>
      <c r="E21" s="175">
        <f>D21/$D$26*100</f>
        <v>9.63286296192655</v>
      </c>
      <c r="F21" s="176" t="s">
        <v>137</v>
      </c>
      <c r="G21" s="34"/>
      <c r="H21" s="34"/>
      <c r="I21" s="34">
        <v>100</v>
      </c>
      <c r="J21" s="177">
        <f>H21+I21</f>
        <v>100</v>
      </c>
    </row>
    <row r="22" spans="1:10" ht="19.5" customHeight="1" thickBot="1">
      <c r="A22" s="178"/>
      <c r="B22" s="179"/>
      <c r="C22" s="179"/>
      <c r="D22" s="180"/>
      <c r="E22" s="181"/>
      <c r="F22" s="182" t="s">
        <v>138</v>
      </c>
      <c r="G22" s="183"/>
      <c r="H22" s="183"/>
      <c r="I22" s="183">
        <f>I21%*D21</f>
        <v>10717.859999999999</v>
      </c>
      <c r="J22" s="184">
        <f>I22+H22</f>
        <v>10717.859999999999</v>
      </c>
    </row>
    <row r="23" spans="1:10" ht="6" customHeight="1" thickBot="1">
      <c r="A23" s="185"/>
      <c r="B23" s="186"/>
      <c r="C23" s="186"/>
      <c r="D23" s="187"/>
      <c r="E23" s="188"/>
      <c r="F23" s="188"/>
      <c r="G23" s="82"/>
      <c r="H23" s="82"/>
      <c r="I23" s="82"/>
      <c r="J23" s="82"/>
    </row>
    <row r="24" spans="1:10" ht="18" customHeight="1" thickBot="1">
      <c r="A24" s="189" t="s">
        <v>56</v>
      </c>
      <c r="B24" s="190"/>
      <c r="C24" s="191"/>
      <c r="D24" s="192"/>
      <c r="E24" s="193">
        <f>SUM(E15:E21)</f>
        <v>99.99999999999999</v>
      </c>
      <c r="F24" s="193"/>
      <c r="G24" s="83">
        <f>(G15*$E$15+G17*$E$17+G19*$E$19+G21*$E$21)/100</f>
        <v>50</v>
      </c>
      <c r="H24" s="84">
        <f>G24</f>
        <v>50</v>
      </c>
      <c r="I24" s="83">
        <f>(I15*$E$15+I17*$E$17+I19*$E$19+I21*$E$21)/100</f>
        <v>50</v>
      </c>
      <c r="J24" s="85">
        <f>I24+H24</f>
        <v>100</v>
      </c>
    </row>
    <row r="25" spans="1:10" ht="5.25" customHeight="1" thickBot="1">
      <c r="A25" s="86"/>
      <c r="B25" s="86"/>
      <c r="C25" s="86"/>
      <c r="D25" s="86"/>
      <c r="E25" s="87"/>
      <c r="F25" s="87"/>
      <c r="G25" s="86"/>
      <c r="H25" s="86"/>
      <c r="I25" s="86"/>
      <c r="J25" s="86"/>
    </row>
    <row r="26" spans="1:10" ht="18" customHeight="1" thickBot="1">
      <c r="A26" s="189" t="s">
        <v>57</v>
      </c>
      <c r="B26" s="190"/>
      <c r="C26" s="191"/>
      <c r="D26" s="194">
        <f>SUM(D15:D21)</f>
        <v>111263.495</v>
      </c>
      <c r="E26" s="195"/>
      <c r="F26" s="196"/>
      <c r="G26" s="197">
        <f>G24*$D$26/100</f>
        <v>55631.7475</v>
      </c>
      <c r="H26" s="198"/>
      <c r="I26" s="197">
        <f>I24*$D$26/100</f>
        <v>55631.7475</v>
      </c>
      <c r="J26" s="199"/>
    </row>
    <row r="27" spans="1:10" ht="14.25" customHeight="1">
      <c r="A27" s="36" t="s">
        <v>139</v>
      </c>
      <c r="B27" s="36"/>
      <c r="C27" s="36"/>
      <c r="D27" s="36"/>
      <c r="E27" s="36"/>
      <c r="F27" s="36"/>
      <c r="G27" s="36"/>
      <c r="H27" s="36"/>
      <c r="I27" s="36"/>
      <c r="J27" s="200"/>
    </row>
  </sheetData>
  <sheetProtection password="F451" sheet="1" objects="1" scenarios="1"/>
  <mergeCells count="38">
    <mergeCell ref="A27:I27"/>
    <mergeCell ref="A24:C24"/>
    <mergeCell ref="A26:C26"/>
    <mergeCell ref="G26:H26"/>
    <mergeCell ref="I26:J26"/>
    <mergeCell ref="A21:A22"/>
    <mergeCell ref="B21:C22"/>
    <mergeCell ref="D21:D22"/>
    <mergeCell ref="E21:E22"/>
    <mergeCell ref="A19:A20"/>
    <mergeCell ref="B19:C20"/>
    <mergeCell ref="D19:D20"/>
    <mergeCell ref="E19:E20"/>
    <mergeCell ref="D15:D16"/>
    <mergeCell ref="E15:E16"/>
    <mergeCell ref="A17:A18"/>
    <mergeCell ref="B17:C18"/>
    <mergeCell ref="D17:D18"/>
    <mergeCell ref="E17:E18"/>
    <mergeCell ref="B13:C13"/>
    <mergeCell ref="B14:C14"/>
    <mergeCell ref="A15:A16"/>
    <mergeCell ref="B15:C16"/>
    <mergeCell ref="A10:D10"/>
    <mergeCell ref="E10:F10"/>
    <mergeCell ref="G10:H10"/>
    <mergeCell ref="B12:C12"/>
    <mergeCell ref="G12:J12"/>
    <mergeCell ref="A7:E7"/>
    <mergeCell ref="G7:J7"/>
    <mergeCell ref="A8:J8"/>
    <mergeCell ref="A9:D9"/>
    <mergeCell ref="E9:H9"/>
    <mergeCell ref="I9:J9"/>
    <mergeCell ref="A1:J1"/>
    <mergeCell ref="A2:J2"/>
    <mergeCell ref="A4:J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J26" sqref="J26"/>
    </sheetView>
  </sheetViews>
  <sheetFormatPr defaultColWidth="9.140625" defaultRowHeight="12.75"/>
  <cols>
    <col min="1" max="1" width="9.140625" style="4" customWidth="1"/>
    <col min="2" max="2" width="10.28125" style="4" bestFit="1" customWidth="1"/>
    <col min="3" max="3" width="9.140625" style="4" customWidth="1"/>
    <col min="4" max="4" width="13.140625" style="4" bestFit="1" customWidth="1"/>
    <col min="5" max="16384" width="9.140625" style="4" customWidth="1"/>
  </cols>
  <sheetData>
    <row r="1" spans="1:11" ht="23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3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3.25">
      <c r="A3" s="68"/>
      <c r="B3" s="68"/>
      <c r="C3" s="68"/>
      <c r="D3" s="68"/>
      <c r="E3" s="68"/>
      <c r="F3" s="68"/>
      <c r="G3" s="68"/>
      <c r="H3" s="88"/>
      <c r="I3" s="19"/>
      <c r="J3" s="89"/>
      <c r="K3" s="89"/>
    </row>
    <row r="4" spans="1:11" ht="23.25">
      <c r="A4" s="139" t="s">
        <v>65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</row>
    <row r="5" spans="1:11" ht="4.5" customHeight="1">
      <c r="A5" s="148"/>
      <c r="B5" s="148"/>
      <c r="C5" s="148"/>
      <c r="D5" s="148"/>
      <c r="E5" s="148"/>
      <c r="F5" s="148"/>
      <c r="G5" s="148"/>
      <c r="H5" s="148"/>
      <c r="I5" s="148"/>
      <c r="J5" s="91"/>
      <c r="K5" s="91"/>
    </row>
    <row r="6" spans="1:11" ht="20.25" customHeight="1">
      <c r="A6" s="143" t="e">
        <f>#REF!</f>
        <v>#REF!</v>
      </c>
      <c r="B6" s="144"/>
      <c r="C6" s="144"/>
      <c r="D6" s="144"/>
      <c r="E6" s="144"/>
      <c r="F6" s="144"/>
      <c r="G6" s="144"/>
      <c r="H6" s="144"/>
      <c r="I6" s="144"/>
      <c r="J6" s="144"/>
      <c r="K6" s="150"/>
    </row>
    <row r="7" spans="1:11" ht="20.25" customHeight="1">
      <c r="A7" s="2" t="e">
        <f>#REF!</f>
        <v>#REF!</v>
      </c>
      <c r="B7" s="2"/>
      <c r="C7" s="2"/>
      <c r="D7" s="2"/>
      <c r="E7" s="2"/>
      <c r="F7" s="143" t="str">
        <f>ORÇAMENTO!D7</f>
        <v>CONTRATO: 0327.711-18 - ME</v>
      </c>
      <c r="G7" s="144"/>
      <c r="H7" s="144"/>
      <c r="I7" s="144"/>
      <c r="J7" s="144"/>
      <c r="K7" s="150"/>
    </row>
    <row r="8" spans="1:11" ht="15">
      <c r="A8" s="132" t="str">
        <f>ORÇAMENTO!A9</f>
        <v>PRAZO DE EXECUÇÃO: 2 MESES</v>
      </c>
      <c r="B8" s="133"/>
      <c r="C8" s="133"/>
      <c r="D8" s="133"/>
      <c r="E8" s="133"/>
      <c r="F8" s="133"/>
      <c r="G8" s="133"/>
      <c r="H8" s="6"/>
      <c r="I8" s="3" t="s">
        <v>116</v>
      </c>
      <c r="J8" s="142">
        <f>ORÇAMENTO!F9</f>
        <v>0</v>
      </c>
      <c r="K8" s="149"/>
    </row>
    <row r="9" ht="4.5" customHeight="1" thickBot="1"/>
    <row r="10" spans="1:11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12.75">
      <c r="A11" s="95" t="s">
        <v>66</v>
      </c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13.5" thickBo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1" ht="13.5" thickBot="1">
      <c r="A13" s="95"/>
      <c r="B13" s="90"/>
      <c r="C13" s="96"/>
      <c r="D13" s="96"/>
      <c r="E13" s="96"/>
      <c r="F13" s="96"/>
      <c r="G13" s="96"/>
      <c r="H13" s="96"/>
      <c r="I13" s="96"/>
      <c r="J13" s="96"/>
      <c r="K13" s="97"/>
    </row>
    <row r="14" spans="1:11" ht="12.75">
      <c r="A14" s="95"/>
      <c r="B14" s="96"/>
      <c r="C14" s="96"/>
      <c r="D14" s="96"/>
      <c r="E14" s="99" t="s">
        <v>67</v>
      </c>
      <c r="F14" s="96"/>
      <c r="G14" s="96"/>
      <c r="H14" s="96"/>
      <c r="I14" s="100" t="s">
        <v>68</v>
      </c>
      <c r="J14" s="101">
        <f>1+B17+B21+B29</f>
        <v>1</v>
      </c>
      <c r="K14" s="97"/>
    </row>
    <row r="15" spans="1:11" ht="12.75">
      <c r="A15" s="95" t="s">
        <v>69</v>
      </c>
      <c r="B15" s="96"/>
      <c r="C15" s="96"/>
      <c r="D15" s="96"/>
      <c r="E15" s="99" t="s">
        <v>70</v>
      </c>
      <c r="F15" s="96"/>
      <c r="G15" s="96"/>
      <c r="H15" s="96"/>
      <c r="I15" s="100" t="s">
        <v>71</v>
      </c>
      <c r="J15" s="101">
        <f>1+B13</f>
        <v>1</v>
      </c>
      <c r="K15" s="97"/>
    </row>
    <row r="16" spans="1:11" ht="13.5" thickBot="1">
      <c r="A16" s="95"/>
      <c r="B16" s="96"/>
      <c r="C16" s="96"/>
      <c r="D16" s="96"/>
      <c r="E16" s="99" t="s">
        <v>72</v>
      </c>
      <c r="F16" s="96"/>
      <c r="G16" s="96"/>
      <c r="H16" s="96"/>
      <c r="I16" s="100" t="s">
        <v>73</v>
      </c>
      <c r="J16" s="101">
        <f>1+B25</f>
        <v>1</v>
      </c>
      <c r="K16" s="97"/>
    </row>
    <row r="17" spans="1:11" ht="13.5" thickBot="1">
      <c r="A17" s="95"/>
      <c r="B17" s="90"/>
      <c r="C17" s="96"/>
      <c r="D17" s="96"/>
      <c r="E17" s="99" t="s">
        <v>74</v>
      </c>
      <c r="F17" s="96"/>
      <c r="G17" s="96"/>
      <c r="H17" s="96"/>
      <c r="I17" s="100" t="s">
        <v>75</v>
      </c>
      <c r="J17" s="101">
        <f>1-C34-E34-G34-C36</f>
        <v>0.9435</v>
      </c>
      <c r="K17" s="97"/>
    </row>
    <row r="18" spans="1:11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7"/>
    </row>
    <row r="19" spans="1:11" ht="12.75">
      <c r="A19" s="95" t="s">
        <v>76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13.5" thickBo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7"/>
    </row>
    <row r="21" spans="1:11" ht="13.5" thickBot="1">
      <c r="A21" s="95"/>
      <c r="B21" s="90"/>
      <c r="C21" s="96"/>
      <c r="D21" s="96"/>
      <c r="E21" s="96"/>
      <c r="F21" s="96"/>
      <c r="G21" s="96"/>
      <c r="H21" s="96"/>
      <c r="I21" s="96"/>
      <c r="J21" s="96"/>
      <c r="K21" s="97"/>
    </row>
    <row r="22" spans="1:11" ht="12.7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</row>
    <row r="23" spans="1:11" ht="12.75">
      <c r="A23" s="95" t="s">
        <v>77</v>
      </c>
      <c r="B23" s="96"/>
      <c r="C23" s="96"/>
      <c r="D23" s="96"/>
      <c r="E23" s="96"/>
      <c r="F23" s="96"/>
      <c r="G23" s="96"/>
      <c r="H23" s="96"/>
      <c r="I23" s="96"/>
      <c r="J23" s="96"/>
      <c r="K23" s="97"/>
    </row>
    <row r="24" spans="1:11" ht="13.5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7"/>
    </row>
    <row r="25" spans="1:11" ht="13.5" thickBot="1">
      <c r="A25" s="95"/>
      <c r="B25" s="90"/>
      <c r="C25" s="96"/>
      <c r="D25" s="96"/>
      <c r="E25" s="96"/>
      <c r="F25" s="96"/>
      <c r="G25" s="96"/>
      <c r="H25" s="96"/>
      <c r="I25" s="96"/>
      <c r="J25" s="96"/>
      <c r="K25" s="97"/>
    </row>
    <row r="26" spans="1:11" ht="12.7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7"/>
    </row>
    <row r="27" spans="1:11" ht="12.75">
      <c r="A27" s="95" t="s">
        <v>78</v>
      </c>
      <c r="B27" s="96"/>
      <c r="C27" s="96"/>
      <c r="D27" s="96"/>
      <c r="E27" s="96"/>
      <c r="F27" s="96"/>
      <c r="G27" s="96"/>
      <c r="H27" s="96"/>
      <c r="I27" s="96"/>
      <c r="J27" s="96"/>
      <c r="K27" s="97"/>
    </row>
    <row r="28" spans="1:11" ht="13.5" thickBot="1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7"/>
    </row>
    <row r="29" spans="1:11" ht="13.5" thickBot="1">
      <c r="A29" s="95"/>
      <c r="B29" s="90"/>
      <c r="C29" s="96"/>
      <c r="D29" s="96"/>
      <c r="E29" s="96"/>
      <c r="F29" s="96"/>
      <c r="G29" s="96"/>
      <c r="H29" s="96"/>
      <c r="I29" s="96"/>
      <c r="J29" s="96"/>
      <c r="K29" s="97"/>
    </row>
    <row r="30" spans="1:11" ht="12.75">
      <c r="A30" s="95"/>
      <c r="B30" s="102"/>
      <c r="C30" s="96"/>
      <c r="D30" s="96"/>
      <c r="E30" s="96"/>
      <c r="F30" s="96"/>
      <c r="G30" s="96"/>
      <c r="H30" s="96"/>
      <c r="I30" s="96"/>
      <c r="J30" s="96"/>
      <c r="K30" s="97"/>
    </row>
    <row r="31" spans="1:11" ht="25.5" customHeight="1">
      <c r="A31" s="145" t="s">
        <v>79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7"/>
    </row>
    <row r="32" spans="1:11" ht="12.75">
      <c r="A32" s="103" t="s">
        <v>80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3" spans="1:11" ht="13.5" thickBo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7"/>
    </row>
    <row r="34" spans="1:11" ht="13.5" thickBot="1">
      <c r="A34" s="95"/>
      <c r="B34" s="96" t="s">
        <v>81</v>
      </c>
      <c r="C34" s="104">
        <v>0.03</v>
      </c>
      <c r="D34" s="105" t="s">
        <v>82</v>
      </c>
      <c r="E34" s="104">
        <v>0.0065</v>
      </c>
      <c r="F34" s="105" t="s">
        <v>83</v>
      </c>
      <c r="G34" s="98">
        <v>0.02</v>
      </c>
      <c r="H34" s="96"/>
      <c r="I34" s="96"/>
      <c r="J34" s="106"/>
      <c r="K34" s="97"/>
    </row>
    <row r="35" spans="1:11" ht="13.5" thickBot="1">
      <c r="A35" s="95"/>
      <c r="B35" s="96"/>
      <c r="C35" s="96"/>
      <c r="D35" s="96"/>
      <c r="E35" s="96"/>
      <c r="F35" s="96"/>
      <c r="G35" s="96"/>
      <c r="H35" s="96"/>
      <c r="I35" s="96"/>
      <c r="J35" s="106"/>
      <c r="K35" s="97"/>
    </row>
    <row r="36" spans="1:11" ht="13.5" thickBot="1">
      <c r="A36" s="95"/>
      <c r="B36" s="96" t="s">
        <v>84</v>
      </c>
      <c r="C36" s="104">
        <v>0</v>
      </c>
      <c r="D36" s="96"/>
      <c r="E36" s="96"/>
      <c r="F36" s="102"/>
      <c r="G36" s="96"/>
      <c r="H36" s="96"/>
      <c r="I36" s="106"/>
      <c r="J36" s="96"/>
      <c r="K36" s="97"/>
    </row>
    <row r="37" spans="1:11" ht="12.7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7"/>
    </row>
    <row r="38" spans="1:11" ht="15.75">
      <c r="A38" s="95"/>
      <c r="B38" s="107"/>
      <c r="C38" s="107" t="s">
        <v>85</v>
      </c>
      <c r="D38" s="108">
        <f>(J14*J15*J16/J17)-1</f>
        <v>0.05988341282458931</v>
      </c>
      <c r="E38" s="96"/>
      <c r="F38" s="96"/>
      <c r="G38" s="96"/>
      <c r="H38" s="96"/>
      <c r="I38" s="96"/>
      <c r="J38" s="96"/>
      <c r="K38" s="97"/>
    </row>
    <row r="39" spans="1:11" ht="13.5" thickBo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1"/>
    </row>
    <row r="40" spans="1:9" s="112" customFormat="1" ht="12.75">
      <c r="A40" s="36" t="s">
        <v>133</v>
      </c>
      <c r="B40" s="36"/>
      <c r="C40" s="36"/>
      <c r="D40" s="36"/>
      <c r="E40" s="36"/>
      <c r="F40" s="36"/>
      <c r="G40" s="36"/>
      <c r="H40" s="36"/>
      <c r="I40" s="36"/>
    </row>
  </sheetData>
  <sheetProtection password="F451" sheet="1" objects="1" scenarios="1"/>
  <mergeCells count="10">
    <mergeCell ref="A40:I40"/>
    <mergeCell ref="A31:K31"/>
    <mergeCell ref="A1:K1"/>
    <mergeCell ref="A2:K2"/>
    <mergeCell ref="A4:K4"/>
    <mergeCell ref="A5:I5"/>
    <mergeCell ref="A8:G8"/>
    <mergeCell ref="J8:K8"/>
    <mergeCell ref="A6:K6"/>
    <mergeCell ref="F7:K7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3"/>
  <headerFooter alignWithMargins="0">
    <oddFooter>&amp;CPágina &amp;P de &amp;N</oddFooter>
  </headerFooter>
  <legacyDrawing r:id="rId2"/>
  <oleObjects>
    <oleObject progId="Word.Picture.8" shapeId="10015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IGNES</cp:lastModifiedBy>
  <cp:lastPrinted>2011-11-07T14:03:49Z</cp:lastPrinted>
  <dcterms:created xsi:type="dcterms:W3CDTF">1997-10-28T18:59:41Z</dcterms:created>
  <dcterms:modified xsi:type="dcterms:W3CDTF">2011-11-07T14:05:00Z</dcterms:modified>
  <cp:category/>
  <cp:version/>
  <cp:contentType/>
  <cp:contentStatus/>
</cp:coreProperties>
</file>