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AR CONDICIONADO" sheetId="1" r:id="rId1"/>
    <sheet name="CRO" sheetId="2" r:id="rId2"/>
    <sheet name="BDI A.C" sheetId="3" r:id="rId3"/>
    <sheet name="BDI AC RED." sheetId="4" r:id="rId4"/>
  </sheets>
  <definedNames>
    <definedName name="_xlnm.Print_Titles_2">#REF!</definedName>
    <definedName name="_xlnm.Print_Area" localSheetId="0">'AR CONDICIONADO'!$A$1:$I$41</definedName>
    <definedName name="_xlnm.Print_Area" localSheetId="2">'BDI A.C'!$A$1:$K$41</definedName>
    <definedName name="_xlnm.Print_Area" localSheetId="1">'CRO'!$A$1:$M$34</definedName>
    <definedName name="Excel_BuiltIn_Print_Titles_2_1">#REF!</definedName>
    <definedName name="_xlnm.Print_Titles" localSheetId="0">'AR CONDICIONADO'!$1:$13</definedName>
    <definedName name="_xlnm.Print_Titles" localSheetId="1">'CRO'!$1:$13</definedName>
  </definedNames>
  <calcPr fullCalcOnLoad="1"/>
</workbook>
</file>

<file path=xl/sharedStrings.xml><?xml version="1.0" encoding="utf-8"?>
<sst xmlns="http://schemas.openxmlformats.org/spreadsheetml/2006/main" count="197" uniqueCount="95">
  <si>
    <t>PREFEITURA  DE PATOS DE MINAS</t>
  </si>
  <si>
    <t>Secretaria  Municipal de Planejamento e Urbanismo</t>
  </si>
  <si>
    <t xml:space="preserve">PROF. RESP.: MARIA IGNÊS SILVÉRIO                     </t>
  </si>
  <si>
    <t>CREA: MG-30.465/D</t>
  </si>
  <si>
    <t xml:space="preserve">DATA : </t>
  </si>
  <si>
    <t xml:space="preserve">BDI: </t>
  </si>
  <si>
    <t>VALOR (R$)/BDI INCLUSO</t>
  </si>
  <si>
    <t>%</t>
  </si>
  <si>
    <t>MÊS 01</t>
  </si>
  <si>
    <t>MÊS 02</t>
  </si>
  <si>
    <t>MÊS 03</t>
  </si>
  <si>
    <t>R$</t>
  </si>
  <si>
    <t xml:space="preserve"> %</t>
  </si>
  <si>
    <t>% ACUM.</t>
  </si>
  <si>
    <t xml:space="preserve">TOTAL GERAL: </t>
  </si>
  <si>
    <t>-</t>
  </si>
  <si>
    <t>DATA BASE: SETEMBRO/11</t>
  </si>
  <si>
    <t>DATA DO ORÇAMENTO:</t>
  </si>
  <si>
    <t>ART Nº 275096</t>
  </si>
  <si>
    <t>ART Nº: 275096</t>
  </si>
  <si>
    <t>REFERENCIA : INSTALAÇÕES DE AR CONDICIONADO</t>
  </si>
  <si>
    <t>CLASS</t>
  </si>
  <si>
    <t xml:space="preserve">SER.CG </t>
  </si>
  <si>
    <t>M3</t>
  </si>
  <si>
    <t>KG</t>
  </si>
  <si>
    <t>LOCAL: BAIRRO ALTO DA COLINA - PATOS DE MINAS/MG</t>
  </si>
  <si>
    <t>OBRA: CONSTRUÇÃO DA PRAÇA DOS ESPORTES E DA CULTURA - 3000 M2</t>
  </si>
  <si>
    <t>CRONOGRAMA FÍSICO-FINANCEIRO</t>
  </si>
  <si>
    <t>ITEM</t>
  </si>
  <si>
    <t>CÓDIGO</t>
  </si>
  <si>
    <t>DESCRIÇÃO</t>
  </si>
  <si>
    <t>UNIDADE</t>
  </si>
  <si>
    <t>QUANT.</t>
  </si>
  <si>
    <t>UN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</si>
  <si>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</si>
  <si>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</si>
  <si>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</si>
  <si>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</si>
  <si>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</si>
  <si>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</si>
  <si>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</si>
  <si>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</si>
  <si>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</si>
  <si>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</si>
  <si>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</si>
  <si>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</si>
  <si>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</si>
  <si>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</si>
  <si>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</si>
  <si>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</si>
  <si>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</si>
  <si>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</si>
  <si>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</si>
  <si>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</si>
  <si>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</si>
  <si>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OBSERVAÇÕES:</t>
  </si>
  <si>
    <t>ORÇAMENTO SINTÉTICO EQUIPAMENTOS (AR CONDICIONADO)</t>
  </si>
  <si>
    <t>PREÇO(R$)UNITÀRIO</t>
  </si>
  <si>
    <t>BDI  (24,62%)</t>
  </si>
  <si>
    <t>BDI (10,93%)</t>
  </si>
  <si>
    <t>PREÇO TOTAL (R$)/BDI INCLUSO</t>
  </si>
  <si>
    <t>EQUIPAMENTOS - AR CONDICIONADO</t>
  </si>
  <si>
    <t>SPLIT HI-WALLCAP.: 9000 BTU/h, MOD.: 42LUCA009515LC + CONDENSADORA MOD.: 38KCA009515MC, REF.: SPRINGER CARRIER(CARENAGEM NA COR PRETA)</t>
  </si>
  <si>
    <t>SPLIT PISO-TETO CAP.: 18000 BTU/h, MOD.: 42XQC018515LC + CONDENSADORA MOD.: 38XCD018515MC, REF.: SPRINGER CARRIER(CARENAGEM NA COR PRETA)</t>
  </si>
  <si>
    <t>REDE FRIGORIGENA</t>
  </si>
  <si>
    <t>TUBO COBRE FLEXIVEL  Ø 1/4"</t>
  </si>
  <si>
    <t>TUBO COBRE FLEXIVEL  Ø 3/8"</t>
  </si>
  <si>
    <t>TUBO COBRE FLEXIVEL  Ø 5/8"</t>
  </si>
  <si>
    <t>TUBO DE ESPUMA ELASTOMÉRICA Ø 1/4" x 13 mm</t>
  </si>
  <si>
    <t>MT</t>
  </si>
  <si>
    <t>TUBO DE ESPUMA ELASTOMÉRICA Ø 3/8" x 13 mm</t>
  </si>
  <si>
    <t>TUBO DE ESPUMA ELASTOMÉRICA Ø 5/8" x 19 mm</t>
  </si>
  <si>
    <t>FITA ISOLA. TERMICO 100x30MM(10G/MT)</t>
  </si>
  <si>
    <t>FITA ADESIVA PVC 50MM x 50MT</t>
  </si>
  <si>
    <t>ABRACADEIRA GALVANIZADA TIPO  "D" 1 1/4"</t>
  </si>
  <si>
    <t>BUCHA DE NYLON   S-8</t>
  </si>
  <si>
    <t>PARAFUSO ZINC. SEXTAVADO 1/4" x 1"</t>
  </si>
  <si>
    <t>GAS NITROGENIO INDUSTRIAL</t>
  </si>
  <si>
    <t>GAS REFRIGERANTE R-22</t>
  </si>
  <si>
    <t>COLA PARA ESPUMA ELASTOMÉRICA</t>
  </si>
  <si>
    <t>LT</t>
  </si>
  <si>
    <t>OUTRAS DESPESAS</t>
  </si>
  <si>
    <t>CALÇO BORRACHA NEOPRENE DE 1" - 10 x 10 cm</t>
  </si>
  <si>
    <t>SUPORTE PARA FIXAÇÃO DE EVAPORADORA SPLIT</t>
  </si>
  <si>
    <t>PLATAFORMA METÁLICA P/ INSTALAÇÃO DAS CONDENSADORAS</t>
  </si>
  <si>
    <t>LIMPEZA E VERIFICAÇÃO FINAL</t>
  </si>
  <si>
    <t>DOCUMENTOS, MANUAIS DE OPERAÇÃO E PROJETO AS-BUILT</t>
  </si>
  <si>
    <t>LIMPEZA GERAL E VERIFICAÇÃO DO EQUIPAMENTO</t>
  </si>
  <si>
    <t>TOTAL GERAL:</t>
  </si>
  <si>
    <t>VARIAVEL</t>
  </si>
  <si>
    <t>- A DESCRIÇÃO, AS QUANTIDADES E OS PREÇOS  FORAM FORNECIDAS PELO PROGRAMA DOS ESPORTES E CULTURA.</t>
  </si>
  <si>
    <t>CONTRATO: 0363.358-88</t>
  </si>
  <si>
    <t>CONTRATO:363.358-88</t>
  </si>
  <si>
    <t>REFERENCIA DE PREÇOS: PREÇOS DE MERCADO - PLANILHA DE REFERENCIA</t>
  </si>
  <si>
    <t>DATA: 25/01/2012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</si>
</sst>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_);&quot;(R$ &quot;#,##0\)"/>
    <numFmt numFmtId="165" formatCode="#,##0.00\ ;\-#,##0.00\ ;&quot; -&quot;#\ ;@\ "/>
    <numFmt numFmtId="166" formatCode="#,##0.000000"/>
    <numFmt numFmtId="167" formatCode="_-* #,##0.00_-;\-* #,##0.00_-;_-* \-??_-;_-@_-"/>
    <numFmt numFmtId="168" formatCode="&quot;R$ &quot;#,##0.00"/>
    <numFmt numFmtId="169" formatCode="#,##0.0000"/>
    <numFmt numFmtId="170" formatCode="#,##0.000"/>
    <numFmt numFmtId="171" formatCode="#,##0.00000"/>
    <numFmt numFmtId="172" formatCode="dd/mm/yy"/>
    <numFmt numFmtId="173" formatCode="d/m/yy"/>
    <numFmt numFmtId="174" formatCode="_-* #,##0.0_-;\-* #,##0.0_-;_-* \-??_-;_-@_-"/>
    <numFmt numFmtId="175" formatCode="_-* #,##0_-;\-* #,##0_-;_-* \-??_-;_-@_-"/>
    <numFmt numFmtId="176" formatCode="0.0%"/>
    <numFmt numFmtId="177" formatCode="_(* #,##0.0000_);_(* \(#,##0.0000\);_(* &quot;-&quot;??_);_(@_)"/>
    <numFmt numFmtId="178" formatCode="_ * #,##0.00_ ;_ * \-#,##0.00_ ;_ * &quot;-&quot;??_ ;_ @_ "/>
    <numFmt numFmtId="179" formatCode="_(* #,##0.000_);_(* \(#,##0.000\);_(* &quot;-&quot;??_);_(@_)"/>
    <numFmt numFmtId="180" formatCode="#,##0.00000000"/>
    <numFmt numFmtId="181" formatCode="?0.00"/>
    <numFmt numFmtId="182" formatCode="mmmm\-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7" fillId="3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18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2" borderId="5" applyNumberFormat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1" fillId="0" borderId="0" xfId="44">
      <alignment/>
      <protection/>
    </xf>
    <xf numFmtId="0" fontId="18" fillId="0" borderId="0" xfId="44" applyFont="1">
      <alignment/>
      <protection/>
    </xf>
    <xf numFmtId="4" fontId="18" fillId="0" borderId="0" xfId="44" applyNumberFormat="1" applyFont="1">
      <alignment/>
      <protection/>
    </xf>
    <xf numFmtId="4" fontId="21" fillId="19" borderId="0" xfId="0" applyNumberFormat="1" applyFont="1" applyFill="1" applyBorder="1" applyAlignment="1" applyProtection="1">
      <alignment horizontal="center" vertical="top"/>
      <protection/>
    </xf>
    <xf numFmtId="4" fontId="22" fillId="19" borderId="10" xfId="0" applyNumberFormat="1" applyFont="1" applyFill="1" applyBorder="1" applyAlignment="1" applyProtection="1">
      <alignment horizontal="left" vertical="top"/>
      <protection/>
    </xf>
    <xf numFmtId="4" fontId="23" fillId="19" borderId="10" xfId="0" applyNumberFormat="1" applyFont="1" applyFill="1" applyBorder="1" applyAlignment="1" applyProtection="1">
      <alignment horizontal="right"/>
      <protection/>
    </xf>
    <xf numFmtId="0" fontId="23" fillId="19" borderId="11" xfId="0" applyFont="1" applyFill="1" applyBorder="1" applyAlignment="1">
      <alignment/>
    </xf>
    <xf numFmtId="0" fontId="24" fillId="19" borderId="10" xfId="0" applyFont="1" applyFill="1" applyBorder="1" applyAlignment="1" applyProtection="1">
      <alignment horizontal="left"/>
      <protection/>
    </xf>
    <xf numFmtId="0" fontId="0" fillId="19" borderId="0" xfId="0" applyFill="1" applyAlignment="1">
      <alignment/>
    </xf>
    <xf numFmtId="167" fontId="0" fillId="19" borderId="0" xfId="0" applyNumberFormat="1" applyFill="1" applyAlignment="1">
      <alignment/>
    </xf>
    <xf numFmtId="1" fontId="19" fillId="20" borderId="0" xfId="54" applyNumberFormat="1" applyFont="1" applyFill="1" applyBorder="1" applyAlignment="1">
      <alignment horizontal="center" vertical="center" wrapText="1"/>
      <protection/>
    </xf>
    <xf numFmtId="0" fontId="19" fillId="20" borderId="0" xfId="0" applyFont="1" applyFill="1" applyBorder="1" applyAlignment="1">
      <alignment horizontal="center" vertical="top" wrapText="1"/>
    </xf>
    <xf numFmtId="167" fontId="19" fillId="20" borderId="0" xfId="54" applyNumberFormat="1" applyFont="1" applyFill="1" applyBorder="1" applyAlignment="1">
      <alignment horizontal="right" vertical="top" wrapText="1"/>
      <protection/>
    </xf>
    <xf numFmtId="4" fontId="19" fillId="20" borderId="0" xfId="0" applyNumberFormat="1" applyFont="1" applyFill="1" applyBorder="1" applyAlignment="1">
      <alignment vertical="top"/>
    </xf>
    <xf numFmtId="4" fontId="19" fillId="20" borderId="12" xfId="0" applyNumberFormat="1" applyFont="1" applyFill="1" applyBorder="1" applyAlignment="1">
      <alignment horizontal="center" vertical="top"/>
    </xf>
    <xf numFmtId="4" fontId="19" fillId="20" borderId="13" xfId="0" applyNumberFormat="1" applyFont="1" applyFill="1" applyBorder="1" applyAlignment="1">
      <alignment horizontal="center" vertical="top"/>
    </xf>
    <xf numFmtId="4" fontId="19" fillId="20" borderId="14" xfId="0" applyNumberFormat="1" applyFont="1" applyFill="1" applyBorder="1" applyAlignment="1">
      <alignment horizontal="center" vertical="top"/>
    </xf>
    <xf numFmtId="4" fontId="19" fillId="20" borderId="15" xfId="0" applyNumberFormat="1" applyFont="1" applyFill="1" applyBorder="1" applyAlignment="1">
      <alignment horizontal="center" vertical="top"/>
    </xf>
    <xf numFmtId="4" fontId="19" fillId="20" borderId="16" xfId="0" applyNumberFormat="1" applyFont="1" applyFill="1" applyBorder="1" applyAlignment="1">
      <alignment horizontal="center" vertical="top"/>
    </xf>
    <xf numFmtId="0" fontId="23" fillId="19" borderId="0" xfId="0" applyFont="1" applyFill="1" applyAlignment="1">
      <alignment/>
    </xf>
    <xf numFmtId="1" fontId="19" fillId="20" borderId="17" xfId="54" applyNumberFormat="1" applyFont="1" applyFill="1" applyBorder="1" applyAlignment="1">
      <alignment horizontal="center" vertical="center" wrapText="1"/>
      <protection/>
    </xf>
    <xf numFmtId="0" fontId="19" fillId="20" borderId="18" xfId="0" applyFont="1" applyFill="1" applyBorder="1" applyAlignment="1">
      <alignment horizontal="left" vertical="top" wrapText="1"/>
    </xf>
    <xf numFmtId="167" fontId="19" fillId="20" borderId="18" xfId="54" applyNumberFormat="1" applyFont="1" applyFill="1" applyBorder="1" applyAlignment="1">
      <alignment horizontal="center" vertical="top" wrapText="1"/>
      <protection/>
    </xf>
    <xf numFmtId="4" fontId="19" fillId="20" borderId="19" xfId="0" applyNumberFormat="1" applyFont="1" applyFill="1" applyBorder="1" applyAlignment="1">
      <alignment horizontal="center" vertical="top"/>
    </xf>
    <xf numFmtId="1" fontId="19" fillId="20" borderId="20" xfId="54" applyNumberFormat="1" applyFont="1" applyFill="1" applyBorder="1" applyAlignment="1">
      <alignment horizontal="center" vertical="center" wrapText="1"/>
      <protection/>
    </xf>
    <xf numFmtId="0" fontId="19" fillId="20" borderId="21" xfId="0" applyFont="1" applyFill="1" applyBorder="1" applyAlignment="1">
      <alignment horizontal="center" vertical="top" wrapText="1"/>
    </xf>
    <xf numFmtId="167" fontId="19" fillId="20" borderId="21" xfId="54" applyNumberFormat="1" applyFont="1" applyFill="1" applyBorder="1" applyAlignment="1">
      <alignment horizontal="right" vertical="top" wrapText="1"/>
      <protection/>
    </xf>
    <xf numFmtId="4" fontId="19" fillId="20" borderId="22" xfId="0" applyNumberFormat="1" applyFont="1" applyFill="1" applyBorder="1" applyAlignment="1">
      <alignment vertical="top"/>
    </xf>
    <xf numFmtId="4" fontId="19" fillId="20" borderId="23" xfId="0" applyNumberFormat="1" applyFont="1" applyFill="1" applyBorder="1" applyAlignment="1">
      <alignment horizontal="center" vertical="top"/>
    </xf>
    <xf numFmtId="4" fontId="19" fillId="20" borderId="24" xfId="0" applyNumberFormat="1" applyFont="1" applyFill="1" applyBorder="1" applyAlignment="1">
      <alignment horizontal="center" vertical="top"/>
    </xf>
    <xf numFmtId="4" fontId="19" fillId="20" borderId="25" xfId="0" applyNumberFormat="1" applyFont="1" applyFill="1" applyBorder="1" applyAlignment="1">
      <alignment horizontal="center" vertical="top"/>
    </xf>
    <xf numFmtId="4" fontId="19" fillId="20" borderId="26" xfId="0" applyNumberFormat="1" applyFont="1" applyFill="1" applyBorder="1" applyAlignment="1">
      <alignment horizontal="center" vertical="top"/>
    </xf>
    <xf numFmtId="4" fontId="19" fillId="20" borderId="27" xfId="0" applyNumberFormat="1" applyFont="1" applyFill="1" applyBorder="1" applyAlignment="1">
      <alignment horizontal="center" vertical="top"/>
    </xf>
    <xf numFmtId="1" fontId="19" fillId="21" borderId="28" xfId="54" applyNumberFormat="1" applyFont="1" applyFill="1" applyBorder="1" applyAlignment="1">
      <alignment vertical="top"/>
      <protection/>
    </xf>
    <xf numFmtId="168" fontId="19" fillId="21" borderId="29" xfId="54" applyNumberFormat="1" applyFont="1" applyFill="1" applyBorder="1" applyAlignment="1">
      <alignment vertical="top"/>
      <protection/>
    </xf>
    <xf numFmtId="167" fontId="19" fillId="21" borderId="30" xfId="54" applyNumberFormat="1" applyFont="1" applyFill="1" applyBorder="1" applyAlignment="1">
      <alignment vertical="top"/>
      <protection/>
    </xf>
    <xf numFmtId="10" fontId="19" fillId="22" borderId="31" xfId="52" applyNumberFormat="1" applyFont="1" applyFill="1" applyBorder="1" applyAlignment="1" applyProtection="1">
      <alignment vertical="top" wrapText="1"/>
      <protection/>
    </xf>
    <xf numFmtId="4" fontId="21" fillId="19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25" fillId="19" borderId="0" xfId="0" applyFont="1" applyFill="1" applyBorder="1" applyAlignment="1">
      <alignment horizontal="center"/>
    </xf>
    <xf numFmtId="4" fontId="23" fillId="0" borderId="10" xfId="0" applyNumberFormat="1" applyFont="1" applyFill="1" applyBorder="1" applyAlignment="1" applyProtection="1">
      <alignment horizontal="left" vertical="top"/>
      <protection/>
    </xf>
    <xf numFmtId="4" fontId="23" fillId="0" borderId="32" xfId="0" applyNumberFormat="1" applyFont="1" applyFill="1" applyBorder="1" applyAlignment="1" applyProtection="1">
      <alignment horizontal="left" vertical="top"/>
      <protection/>
    </xf>
    <xf numFmtId="4" fontId="23" fillId="0" borderId="11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19" fillId="10" borderId="34" xfId="44" applyFont="1" applyFill="1" applyBorder="1" applyAlignment="1">
      <alignment horizontal="left" vertical="top" wrapText="1"/>
      <protection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10" fontId="0" fillId="0" borderId="39" xfId="52" applyNumberForma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79" fontId="27" fillId="0" borderId="40" xfId="54" applyNumberFormat="1" applyFont="1" applyFill="1" applyBorder="1">
      <alignment/>
      <protection/>
    </xf>
    <xf numFmtId="10" fontId="0" fillId="0" borderId="0" xfId="52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/>
    </xf>
    <xf numFmtId="10" fontId="24" fillId="0" borderId="0" xfId="52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0" fontId="23" fillId="19" borderId="32" xfId="0" applyNumberFormat="1" applyFont="1" applyFill="1" applyBorder="1" applyAlignment="1">
      <alignment/>
    </xf>
    <xf numFmtId="43" fontId="0" fillId="19" borderId="0" xfId="0" applyNumberFormat="1" applyFill="1" applyAlignment="1">
      <alignment/>
    </xf>
    <xf numFmtId="3" fontId="19" fillId="10" borderId="34" xfId="44" applyNumberFormat="1" applyFont="1" applyFill="1" applyBorder="1" applyAlignment="1">
      <alignment horizontal="left" vertical="top" wrapText="1"/>
      <protection/>
    </xf>
    <xf numFmtId="0" fontId="19" fillId="10" borderId="34" xfId="44" applyFont="1" applyFill="1" applyBorder="1" applyAlignment="1">
      <alignment horizontal="center" vertical="top" wrapText="1"/>
      <protection/>
    </xf>
    <xf numFmtId="180" fontId="19" fillId="10" borderId="34" xfId="44" applyNumberFormat="1" applyFont="1" applyFill="1" applyBorder="1" applyAlignment="1">
      <alignment horizontal="right" vertical="top" wrapText="1"/>
      <protection/>
    </xf>
    <xf numFmtId="4" fontId="19" fillId="10" borderId="34" xfId="44" applyNumberFormat="1" applyFont="1" applyFill="1" applyBorder="1" applyAlignment="1">
      <alignment horizontal="right" vertical="top" wrapText="1"/>
      <protection/>
    </xf>
    <xf numFmtId="4" fontId="19" fillId="10" borderId="34" xfId="44" applyNumberFormat="1" applyFont="1" applyFill="1" applyBorder="1" applyAlignment="1">
      <alignment horizontal="center" vertical="top" wrapText="1"/>
      <protection/>
    </xf>
    <xf numFmtId="3" fontId="19" fillId="10" borderId="44" xfId="54" applyNumberFormat="1" applyFont="1" applyFill="1" applyBorder="1" applyAlignment="1" applyProtection="1">
      <alignment horizontal="left" vertical="top" wrapText="1"/>
      <protection/>
    </xf>
    <xf numFmtId="4" fontId="23" fillId="19" borderId="10" xfId="0" applyNumberFormat="1" applyFont="1" applyFill="1" applyBorder="1" applyAlignment="1" applyProtection="1">
      <alignment vertical="top"/>
      <protection/>
    </xf>
    <xf numFmtId="4" fontId="23" fillId="19" borderId="32" xfId="0" applyNumberFormat="1" applyFont="1" applyFill="1" applyBorder="1" applyAlignment="1" applyProtection="1">
      <alignment vertical="top"/>
      <protection/>
    </xf>
    <xf numFmtId="4" fontId="23" fillId="19" borderId="11" xfId="0" applyNumberFormat="1" applyFont="1" applyFill="1" applyBorder="1" applyAlignment="1" applyProtection="1">
      <alignment vertical="top"/>
      <protection/>
    </xf>
    <xf numFmtId="4" fontId="19" fillId="10" borderId="44" xfId="44" applyNumberFormat="1" applyFont="1" applyFill="1" applyBorder="1" applyAlignment="1">
      <alignment vertical="top" wrapText="1"/>
      <protection/>
    </xf>
    <xf numFmtId="3" fontId="19" fillId="0" borderId="40" xfId="54" applyNumberFormat="1" applyFont="1" applyFill="1" applyBorder="1" applyAlignment="1" applyProtection="1">
      <alignment horizontal="left" vertical="top" wrapText="1"/>
      <protection/>
    </xf>
    <xf numFmtId="3" fontId="19" fillId="10" borderId="13" xfId="54" applyNumberFormat="1" applyFont="1" applyFill="1" applyBorder="1" applyAlignment="1" applyProtection="1">
      <alignment horizontal="left" vertical="top" wrapText="1"/>
      <protection/>
    </xf>
    <xf numFmtId="2" fontId="19" fillId="10" borderId="13" xfId="44" applyNumberFormat="1" applyFont="1" applyFill="1" applyBorder="1" applyAlignment="1">
      <alignment vertical="top" wrapText="1"/>
      <protection/>
    </xf>
    <xf numFmtId="4" fontId="19" fillId="10" borderId="45" xfId="54" applyNumberFormat="1" applyFont="1" applyFill="1" applyBorder="1" applyAlignment="1" applyProtection="1">
      <alignment horizontal="right" vertical="top" wrapText="1"/>
      <protection/>
    </xf>
    <xf numFmtId="4" fontId="19" fillId="10" borderId="13" xfId="54" applyNumberFormat="1" applyFont="1" applyFill="1" applyBorder="1" applyAlignment="1" applyProtection="1">
      <alignment horizontal="right" vertical="top" wrapText="1"/>
      <protection/>
    </xf>
    <xf numFmtId="4" fontId="19" fillId="0" borderId="40" xfId="44" applyNumberFormat="1" applyFont="1" applyBorder="1" applyAlignment="1">
      <alignment horizontal="right" vertical="top" wrapText="1"/>
      <protection/>
    </xf>
    <xf numFmtId="0" fontId="0" fillId="21" borderId="40" xfId="47" applyNumberFormat="1" applyFont="1" applyFill="1" applyBorder="1" applyAlignment="1" applyProtection="1">
      <alignment horizontal="left" vertical="center" wrapText="1"/>
      <protection/>
    </xf>
    <xf numFmtId="0" fontId="0" fillId="0" borderId="40" xfId="0" applyFont="1" applyBorder="1" applyAlignment="1">
      <alignment horizontal="center"/>
    </xf>
    <xf numFmtId="0" fontId="0" fillId="21" borderId="40" xfId="47" applyNumberFormat="1" applyFont="1" applyFill="1" applyBorder="1" applyAlignment="1" applyProtection="1">
      <alignment horizontal="center"/>
      <protection/>
    </xf>
    <xf numFmtId="165" fontId="29" fillId="0" borderId="40" xfId="54" applyFont="1" applyBorder="1">
      <alignment/>
      <protection/>
    </xf>
    <xf numFmtId="165" fontId="29" fillId="0" borderId="40" xfId="54" applyFont="1" applyBorder="1" applyAlignment="1">
      <alignment horizontal="center"/>
      <protection/>
    </xf>
    <xf numFmtId="3" fontId="0" fillId="0" borderId="40" xfId="0" applyNumberFormat="1" applyFont="1" applyBorder="1" applyAlignment="1">
      <alignment horizontal="left"/>
    </xf>
    <xf numFmtId="4" fontId="23" fillId="19" borderId="46" xfId="0" applyNumberFormat="1" applyFont="1" applyFill="1" applyBorder="1" applyAlignment="1" applyProtection="1">
      <alignment horizontal="left"/>
      <protection/>
    </xf>
    <xf numFmtId="0" fontId="0" fillId="21" borderId="40" xfId="47" applyNumberFormat="1" applyFont="1" applyFill="1" applyBorder="1" applyAlignment="1" applyProtection="1">
      <alignment horizontal="left" vertical="center"/>
      <protection/>
    </xf>
    <xf numFmtId="0" fontId="0" fillId="21" borderId="40" xfId="47" applyNumberFormat="1" applyFont="1" applyFill="1" applyBorder="1" applyAlignment="1" applyProtection="1">
      <alignment horizontal="center" vertical="center"/>
      <protection/>
    </xf>
    <xf numFmtId="3" fontId="0" fillId="0" borderId="40" xfId="0" applyNumberFormat="1" applyFont="1" applyBorder="1" applyAlignment="1">
      <alignment horizontal="left"/>
    </xf>
    <xf numFmtId="0" fontId="0" fillId="21" borderId="40" xfId="47" applyNumberFormat="1" applyFont="1" applyFill="1" applyBorder="1" applyAlignment="1" applyProtection="1">
      <alignment horizontal="left" vertical="center"/>
      <protection/>
    </xf>
    <xf numFmtId="0" fontId="0" fillId="0" borderId="40" xfId="0" applyFont="1" applyBorder="1" applyAlignment="1">
      <alignment horizontal="center"/>
    </xf>
    <xf numFmtId="0" fontId="0" fillId="21" borderId="40" xfId="47" applyNumberFormat="1" applyFont="1" applyFill="1" applyBorder="1" applyAlignment="1" applyProtection="1">
      <alignment horizontal="center" vertical="center"/>
      <protection/>
    </xf>
    <xf numFmtId="3" fontId="0" fillId="0" borderId="34" xfId="0" applyNumberFormat="1" applyFont="1" applyBorder="1" applyAlignment="1">
      <alignment horizontal="left"/>
    </xf>
    <xf numFmtId="0" fontId="0" fillId="21" borderId="47" xfId="47" applyNumberFormat="1" applyFont="1" applyFill="1" applyBorder="1" applyAlignment="1" applyProtection="1">
      <alignment horizontal="left" vertical="center"/>
      <protection/>
    </xf>
    <xf numFmtId="3" fontId="0" fillId="0" borderId="34" xfId="0" applyNumberFormat="1" applyFont="1" applyBorder="1" applyAlignment="1">
      <alignment horizontal="left"/>
    </xf>
    <xf numFmtId="0" fontId="0" fillId="21" borderId="47" xfId="47" applyNumberFormat="1" applyFont="1" applyFill="1" applyBorder="1" applyAlignment="1" applyProtection="1">
      <alignment horizontal="left" vertical="center" wrapText="1"/>
      <protection/>
    </xf>
    <xf numFmtId="0" fontId="0" fillId="21" borderId="34" xfId="47" applyNumberFormat="1" applyFont="1" applyFill="1" applyBorder="1" applyAlignment="1" applyProtection="1">
      <alignment horizontal="left" vertical="center" wrapText="1"/>
      <protection/>
    </xf>
    <xf numFmtId="0" fontId="0" fillId="0" borderId="47" xfId="0" applyFont="1" applyBorder="1" applyAlignment="1">
      <alignment horizontal="center"/>
    </xf>
    <xf numFmtId="2" fontId="0" fillId="21" borderId="40" xfId="47" applyNumberFormat="1" applyFont="1" applyFill="1" applyBorder="1" applyAlignment="1" applyProtection="1">
      <alignment horizontal="center" vertical="center"/>
      <protection/>
    </xf>
    <xf numFmtId="4" fontId="0" fillId="21" borderId="40" xfId="47" applyNumberFormat="1" applyFont="1" applyFill="1" applyBorder="1" applyAlignment="1" applyProtection="1">
      <alignment horizontal="center" vertical="center"/>
      <protection/>
    </xf>
    <xf numFmtId="4" fontId="0" fillId="21" borderId="40" xfId="47" applyNumberFormat="1" applyFont="1" applyFill="1" applyBorder="1" applyAlignment="1" applyProtection="1">
      <alignment horizontal="right" vertical="center"/>
      <protection/>
    </xf>
    <xf numFmtId="0" fontId="0" fillId="21" borderId="34" xfId="47" applyNumberFormat="1" applyFont="1" applyFill="1" applyBorder="1" applyAlignment="1" applyProtection="1">
      <alignment horizontal="left" vertical="center"/>
      <protection/>
    </xf>
    <xf numFmtId="0" fontId="29" fillId="0" borderId="0" xfId="44" applyFont="1">
      <alignment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3" fillId="19" borderId="48" xfId="0" applyNumberFormat="1" applyFont="1" applyFill="1" applyBorder="1" applyAlignment="1" applyProtection="1">
      <alignment horizontal="left"/>
      <protection/>
    </xf>
    <xf numFmtId="3" fontId="18" fillId="2" borderId="40" xfId="44" applyNumberFormat="1" applyFont="1" applyFill="1" applyBorder="1" applyAlignment="1" applyProtection="1">
      <alignment horizontal="left" vertical="center" wrapText="1"/>
      <protection/>
    </xf>
    <xf numFmtId="0" fontId="18" fillId="2" borderId="40" xfId="0" applyFont="1" applyFill="1" applyBorder="1" applyAlignment="1">
      <alignment horizontal="left" vertical="center" wrapText="1"/>
    </xf>
    <xf numFmtId="167" fontId="18" fillId="2" borderId="40" xfId="54" applyNumberFormat="1" applyFont="1" applyFill="1" applyBorder="1" applyAlignment="1">
      <alignment horizontal="center" vertical="center" wrapText="1"/>
      <protection/>
    </xf>
    <xf numFmtId="10" fontId="18" fillId="2" borderId="40" xfId="52" applyNumberFormat="1" applyFont="1" applyFill="1" applyBorder="1" applyAlignment="1" applyProtection="1">
      <alignment vertical="top" wrapText="1"/>
      <protection/>
    </xf>
    <xf numFmtId="167" fontId="18" fillId="23" borderId="40" xfId="54" applyNumberFormat="1" applyFont="1" applyFill="1" applyBorder="1" applyAlignment="1">
      <alignment horizontal="center" vertical="top" wrapText="1"/>
      <protection/>
    </xf>
    <xf numFmtId="0" fontId="0" fillId="19" borderId="0" xfId="0" applyFont="1" applyFill="1" applyAlignment="1">
      <alignment/>
    </xf>
    <xf numFmtId="3" fontId="18" fillId="21" borderId="40" xfId="44" applyNumberFormat="1" applyFont="1" applyFill="1" applyBorder="1" applyAlignment="1" applyProtection="1">
      <alignment horizontal="left" vertical="center" wrapText="1"/>
      <protection/>
    </xf>
    <xf numFmtId="0" fontId="18" fillId="21" borderId="40" xfId="0" applyFont="1" applyFill="1" applyBorder="1" applyAlignment="1">
      <alignment horizontal="left" vertical="center"/>
    </xf>
    <xf numFmtId="167" fontId="18" fillId="21" borderId="40" xfId="54" applyNumberFormat="1" applyFont="1" applyFill="1" applyBorder="1" applyAlignment="1">
      <alignment horizontal="center" vertical="center"/>
      <protection/>
    </xf>
    <xf numFmtId="0" fontId="18" fillId="21" borderId="40" xfId="0" applyFont="1" applyFill="1" applyBorder="1" applyAlignment="1">
      <alignment vertical="top"/>
    </xf>
    <xf numFmtId="167" fontId="18" fillId="19" borderId="40" xfId="54" applyNumberFormat="1" applyFont="1" applyFill="1" applyBorder="1" applyAlignment="1">
      <alignment horizontal="center" vertical="top"/>
      <protection/>
    </xf>
    <xf numFmtId="3" fontId="18" fillId="2" borderId="40" xfId="0" applyNumberFormat="1" applyFont="1" applyFill="1" applyBorder="1" applyAlignment="1">
      <alignment horizontal="left" vertical="center" wrapText="1"/>
    </xf>
    <xf numFmtId="1" fontId="18" fillId="21" borderId="40" xfId="54" applyNumberFormat="1" applyFont="1" applyFill="1" applyBorder="1" applyAlignment="1">
      <alignment horizontal="center" vertical="center"/>
      <protection/>
    </xf>
    <xf numFmtId="3" fontId="18" fillId="21" borderId="40" xfId="0" applyNumberFormat="1" applyFont="1" applyFill="1" applyBorder="1" applyAlignment="1">
      <alignment horizontal="left" vertical="center" wrapText="1"/>
    </xf>
    <xf numFmtId="167" fontId="18" fillId="21" borderId="40" xfId="54" applyNumberFormat="1" applyFont="1" applyFill="1" applyBorder="1" applyAlignment="1">
      <alignment horizontal="center" vertical="center" wrapText="1"/>
      <protection/>
    </xf>
    <xf numFmtId="10" fontId="18" fillId="21" borderId="40" xfId="52" applyNumberFormat="1" applyFont="1" applyFill="1" applyBorder="1" applyAlignment="1" applyProtection="1">
      <alignment vertical="top" wrapText="1"/>
      <protection/>
    </xf>
    <xf numFmtId="167" fontId="18" fillId="19" borderId="40" xfId="54" applyNumberFormat="1" applyFont="1" applyFill="1" applyBorder="1" applyAlignment="1">
      <alignment horizontal="center" vertical="top" wrapText="1"/>
      <protection/>
    </xf>
    <xf numFmtId="0" fontId="18" fillId="21" borderId="40" xfId="0" applyFont="1" applyFill="1" applyBorder="1" applyAlignment="1">
      <alignment horizontal="left" vertical="center" wrapText="1"/>
    </xf>
    <xf numFmtId="165" fontId="29" fillId="19" borderId="40" xfId="54" applyFont="1" applyFill="1" applyBorder="1">
      <alignment/>
      <protection/>
    </xf>
    <xf numFmtId="168" fontId="0" fillId="19" borderId="0" xfId="0" applyNumberFormat="1" applyFill="1" applyAlignment="1">
      <alignment/>
    </xf>
    <xf numFmtId="168" fontId="30" fillId="19" borderId="0" xfId="0" applyNumberFormat="1" applyFont="1" applyFill="1" applyAlignment="1">
      <alignment/>
    </xf>
    <xf numFmtId="4" fontId="23" fillId="19" borderId="49" xfId="0" applyNumberFormat="1" applyFont="1" applyFill="1" applyBorder="1" applyAlignment="1" applyProtection="1">
      <alignment horizontal="left"/>
      <protection/>
    </xf>
    <xf numFmtId="4" fontId="22" fillId="19" borderId="10" xfId="0" applyNumberFormat="1" applyFont="1" applyFill="1" applyBorder="1" applyAlignment="1" applyProtection="1">
      <alignment horizontal="center" vertical="top"/>
      <protection/>
    </xf>
    <xf numFmtId="4" fontId="22" fillId="19" borderId="10" xfId="0" applyNumberFormat="1" applyFont="1" applyFill="1" applyBorder="1" applyAlignment="1" applyProtection="1">
      <alignment horizontal="left" vertical="top"/>
      <protection/>
    </xf>
    <xf numFmtId="4" fontId="22" fillId="19" borderId="32" xfId="0" applyNumberFormat="1" applyFont="1" applyFill="1" applyBorder="1" applyAlignment="1" applyProtection="1">
      <alignment horizontal="left" vertical="top"/>
      <protection/>
    </xf>
    <xf numFmtId="4" fontId="22" fillId="19" borderId="11" xfId="0" applyNumberFormat="1" applyFont="1" applyFill="1" applyBorder="1" applyAlignment="1" applyProtection="1">
      <alignment horizontal="left" vertical="top"/>
      <protection/>
    </xf>
    <xf numFmtId="14" fontId="23" fillId="19" borderId="32" xfId="0" applyNumberFormat="1" applyFont="1" applyFill="1" applyBorder="1" applyAlignment="1" applyProtection="1">
      <alignment horizontal="left"/>
      <protection/>
    </xf>
    <xf numFmtId="10" fontId="23" fillId="19" borderId="11" xfId="0" applyNumberFormat="1" applyFont="1" applyFill="1" applyBorder="1" applyAlignment="1" applyProtection="1">
      <alignment horizontal="left"/>
      <protection/>
    </xf>
    <xf numFmtId="182" fontId="23" fillId="19" borderId="10" xfId="0" applyNumberFormat="1" applyFont="1" applyFill="1" applyBorder="1" applyAlignment="1" applyProtection="1">
      <alignment horizontal="center"/>
      <protection/>
    </xf>
    <xf numFmtId="182" fontId="23" fillId="19" borderId="32" xfId="0" applyNumberFormat="1" applyFont="1" applyFill="1" applyBorder="1" applyAlignment="1" applyProtection="1">
      <alignment horizontal="center"/>
      <protection/>
    </xf>
    <xf numFmtId="4" fontId="23" fillId="19" borderId="50" xfId="0" applyNumberFormat="1" applyFont="1" applyFill="1" applyBorder="1" applyAlignment="1" applyProtection="1">
      <alignment horizontal="left"/>
      <protection/>
    </xf>
    <xf numFmtId="4" fontId="22" fillId="19" borderId="32" xfId="0" applyNumberFormat="1" applyFont="1" applyFill="1" applyBorder="1" applyAlignment="1" applyProtection="1">
      <alignment horizontal="center" vertical="top"/>
      <protection/>
    </xf>
    <xf numFmtId="4" fontId="22" fillId="19" borderId="11" xfId="0" applyNumberFormat="1" applyFont="1" applyFill="1" applyBorder="1" applyAlignment="1" applyProtection="1">
      <alignment horizontal="center" vertical="top"/>
      <protection/>
    </xf>
    <xf numFmtId="4" fontId="23" fillId="19" borderId="10" xfId="0" applyNumberFormat="1" applyFont="1" applyFill="1" applyBorder="1" applyAlignment="1" applyProtection="1">
      <alignment horizontal="left" vertical="top"/>
      <protection/>
    </xf>
    <xf numFmtId="4" fontId="23" fillId="19" borderId="32" xfId="0" applyNumberFormat="1" applyFont="1" applyFill="1" applyBorder="1" applyAlignment="1" applyProtection="1">
      <alignment horizontal="left" vertical="top"/>
      <protection/>
    </xf>
    <xf numFmtId="4" fontId="23" fillId="19" borderId="11" xfId="0" applyNumberFormat="1" applyFont="1" applyFill="1" applyBorder="1" applyAlignment="1" applyProtection="1">
      <alignment horizontal="left" vertical="top"/>
      <protection/>
    </xf>
    <xf numFmtId="4" fontId="23" fillId="19" borderId="10" xfId="0" applyNumberFormat="1" applyFont="1" applyFill="1" applyBorder="1" applyAlignment="1" applyProtection="1">
      <alignment horizontal="left"/>
      <protection/>
    </xf>
    <xf numFmtId="4" fontId="23" fillId="19" borderId="32" xfId="0" applyNumberFormat="1" applyFont="1" applyFill="1" applyBorder="1" applyAlignment="1" applyProtection="1">
      <alignment horizontal="left"/>
      <protection/>
    </xf>
    <xf numFmtId="4" fontId="23" fillId="19" borderId="11" xfId="0" applyNumberFormat="1" applyFont="1" applyFill="1" applyBorder="1" applyAlignment="1" applyProtection="1">
      <alignment horizontal="left"/>
      <protection/>
    </xf>
    <xf numFmtId="0" fontId="20" fillId="19" borderId="0" xfId="0" applyFont="1" applyFill="1" applyBorder="1" applyAlignment="1" applyProtection="1">
      <alignment horizontal="center"/>
      <protection/>
    </xf>
    <xf numFmtId="4" fontId="21" fillId="19" borderId="0" xfId="0" applyNumberFormat="1" applyFont="1" applyFill="1" applyBorder="1" applyAlignment="1" applyProtection="1">
      <alignment horizontal="center" vertical="top"/>
      <protection/>
    </xf>
    <xf numFmtId="0" fontId="28" fillId="0" borderId="34" xfId="44" applyFont="1" applyBorder="1" applyAlignment="1">
      <alignment horizontal="center" vertical="center" wrapText="1"/>
      <protection/>
    </xf>
    <xf numFmtId="4" fontId="22" fillId="19" borderId="51" xfId="0" applyNumberFormat="1" applyFont="1" applyFill="1" applyBorder="1" applyAlignment="1" applyProtection="1">
      <alignment horizontal="left" vertical="top"/>
      <protection/>
    </xf>
    <xf numFmtId="4" fontId="22" fillId="19" borderId="52" xfId="0" applyNumberFormat="1" applyFont="1" applyFill="1" applyBorder="1" applyAlignment="1" applyProtection="1">
      <alignment horizontal="left" vertical="top"/>
      <protection/>
    </xf>
    <xf numFmtId="0" fontId="29" fillId="0" borderId="0" xfId="44" applyFont="1" applyAlignment="1" quotePrefix="1">
      <alignment horizontal="left" wrapText="1"/>
      <protection/>
    </xf>
    <xf numFmtId="4" fontId="23" fillId="19" borderId="10" xfId="0" applyNumberFormat="1" applyFont="1" applyFill="1" applyBorder="1" applyAlignment="1" applyProtection="1">
      <alignment horizontal="center" vertical="top"/>
      <protection/>
    </xf>
    <xf numFmtId="4" fontId="23" fillId="19" borderId="11" xfId="0" applyNumberFormat="1" applyFont="1" applyFill="1" applyBorder="1" applyAlignment="1" applyProtection="1">
      <alignment horizontal="center" vertical="top"/>
      <protection/>
    </xf>
    <xf numFmtId="0" fontId="19" fillId="10" borderId="45" xfId="44" applyFont="1" applyFill="1" applyBorder="1" applyAlignment="1">
      <alignment horizontal="left" vertical="top" wrapText="1"/>
      <protection/>
    </xf>
    <xf numFmtId="0" fontId="19" fillId="10" borderId="13" xfId="44" applyFont="1" applyFill="1" applyBorder="1" applyAlignment="1">
      <alignment horizontal="left" vertical="top" wrapText="1"/>
      <protection/>
    </xf>
    <xf numFmtId="0" fontId="19" fillId="10" borderId="34" xfId="44" applyFont="1" applyFill="1" applyBorder="1" applyAlignment="1">
      <alignment horizontal="left" vertical="top" wrapText="1"/>
      <protection/>
    </xf>
    <xf numFmtId="0" fontId="19" fillId="10" borderId="34" xfId="44" applyFont="1" applyFill="1" applyBorder="1" applyAlignment="1">
      <alignment horizontal="right" vertical="top" wrapText="1"/>
      <protection/>
    </xf>
    <xf numFmtId="0" fontId="19" fillId="10" borderId="45" xfId="44" applyFont="1" applyFill="1" applyBorder="1" applyAlignment="1">
      <alignment horizontal="right" vertical="top" wrapText="1"/>
      <protection/>
    </xf>
    <xf numFmtId="0" fontId="19" fillId="10" borderId="44" xfId="44" applyFont="1" applyFill="1" applyBorder="1" applyAlignment="1">
      <alignment horizontal="left" vertical="top" wrapText="1"/>
      <protection/>
    </xf>
    <xf numFmtId="172" fontId="23" fillId="19" borderId="32" xfId="0" applyNumberFormat="1" applyFont="1" applyFill="1" applyBorder="1" applyAlignment="1">
      <alignment horizontal="center"/>
    </xf>
    <xf numFmtId="172" fontId="23" fillId="19" borderId="11" xfId="0" applyNumberFormat="1" applyFont="1" applyFill="1" applyBorder="1" applyAlignment="1">
      <alignment horizontal="center"/>
    </xf>
    <xf numFmtId="168" fontId="19" fillId="21" borderId="31" xfId="54" applyNumberFormat="1" applyFont="1" applyFill="1" applyBorder="1" applyAlignment="1">
      <alignment horizontal="center" vertical="top"/>
      <protection/>
    </xf>
    <xf numFmtId="4" fontId="19" fillId="20" borderId="53" xfId="0" applyNumberFormat="1" applyFont="1" applyFill="1" applyBorder="1" applyAlignment="1">
      <alignment horizontal="center" vertical="top"/>
    </xf>
    <xf numFmtId="4" fontId="23" fillId="19" borderId="32" xfId="0" applyNumberFormat="1" applyFont="1" applyFill="1" applyBorder="1" applyAlignment="1" applyProtection="1">
      <alignment horizontal="center" vertical="top"/>
      <protection/>
    </xf>
    <xf numFmtId="4" fontId="20" fillId="19" borderId="10" xfId="0" applyNumberFormat="1" applyFont="1" applyFill="1" applyBorder="1" applyAlignment="1" applyProtection="1">
      <alignment horizontal="center" vertical="top"/>
      <protection/>
    </xf>
    <xf numFmtId="4" fontId="20" fillId="19" borderId="32" xfId="0" applyNumberFormat="1" applyFont="1" applyFill="1" applyBorder="1" applyAlignment="1" applyProtection="1">
      <alignment horizontal="center" vertical="top"/>
      <protection/>
    </xf>
    <xf numFmtId="4" fontId="20" fillId="19" borderId="11" xfId="0" applyNumberFormat="1" applyFont="1" applyFill="1" applyBorder="1" applyAlignment="1" applyProtection="1">
      <alignment horizontal="center" vertical="top"/>
      <protection/>
    </xf>
    <xf numFmtId="4" fontId="23" fillId="0" borderId="10" xfId="0" applyNumberFormat="1" applyFont="1" applyFill="1" applyBorder="1" applyAlignment="1" applyProtection="1">
      <alignment horizontal="left" vertical="top"/>
      <protection/>
    </xf>
    <xf numFmtId="4" fontId="23" fillId="0" borderId="32" xfId="0" applyNumberFormat="1" applyFont="1" applyFill="1" applyBorder="1" applyAlignment="1" applyProtection="1">
      <alignment horizontal="left" vertical="top"/>
      <protection/>
    </xf>
    <xf numFmtId="4" fontId="23" fillId="0" borderId="11" xfId="0" applyNumberFormat="1" applyFont="1" applyFill="1" applyBorder="1" applyAlignment="1" applyProtection="1">
      <alignment horizontal="left" vertical="top"/>
      <protection/>
    </xf>
    <xf numFmtId="0" fontId="20" fillId="19" borderId="0" xfId="0" applyFont="1" applyFill="1" applyAlignment="1" applyProtection="1">
      <alignment horizontal="center"/>
      <protection/>
    </xf>
    <xf numFmtId="4" fontId="21" fillId="19" borderId="0" xfId="0" applyNumberFormat="1" applyFont="1" applyFill="1" applyAlignment="1" applyProtection="1">
      <alignment horizontal="center" vertical="top"/>
      <protection/>
    </xf>
    <xf numFmtId="4" fontId="21" fillId="19" borderId="32" xfId="0" applyNumberFormat="1" applyFont="1" applyFill="1" applyBorder="1" applyAlignment="1" applyProtection="1">
      <alignment horizontal="center" vertical="top"/>
      <protection/>
    </xf>
    <xf numFmtId="0" fontId="0" fillId="0" borderId="3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4" fontId="23" fillId="0" borderId="54" xfId="0" applyNumberFormat="1" applyFont="1" applyFill="1" applyBorder="1" applyAlignment="1" applyProtection="1">
      <alignment horizontal="center" vertical="top"/>
      <protection/>
    </xf>
    <xf numFmtId="4" fontId="23" fillId="0" borderId="55" xfId="0" applyNumberFormat="1" applyFont="1" applyFill="1" applyBorder="1" applyAlignment="1" applyProtection="1">
      <alignment horizontal="center" vertical="top"/>
      <protection/>
    </xf>
    <xf numFmtId="4" fontId="23" fillId="0" borderId="48" xfId="0" applyNumberFormat="1" applyFont="1" applyFill="1" applyBorder="1" applyAlignment="1" applyProtection="1">
      <alignment horizontal="center" vertical="top"/>
      <protection/>
    </xf>
    <xf numFmtId="4" fontId="23" fillId="0" borderId="46" xfId="0" applyNumberFormat="1" applyFont="1" applyFill="1" applyBorder="1" applyAlignment="1" applyProtection="1">
      <alignment horizontal="center" vertical="top"/>
      <protection/>
    </xf>
    <xf numFmtId="165" fontId="0" fillId="0" borderId="42" xfId="54" applyFont="1" applyFill="1" applyBorder="1" applyAlignment="1">
      <alignment horizontal="left"/>
      <protection/>
    </xf>
    <xf numFmtId="4" fontId="23" fillId="0" borderId="10" xfId="0" applyNumberFormat="1" applyFont="1" applyFill="1" applyBorder="1" applyAlignment="1" applyProtection="1">
      <alignment horizontal="left"/>
      <protection/>
    </xf>
    <xf numFmtId="4" fontId="23" fillId="0" borderId="32" xfId="0" applyNumberFormat="1" applyFont="1" applyFill="1" applyBorder="1" applyAlignment="1" applyProtection="1">
      <alignment horizontal="left"/>
      <protection/>
    </xf>
    <xf numFmtId="4" fontId="23" fillId="0" borderId="11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dxfs count="2">
    <dxf>
      <fill>
        <patternFill patternType="solid">
          <fgColor rgb="FFF2F2F2"/>
          <bgColor rgb="FFFFFF99"/>
        </patternFill>
      </fill>
      <border/>
    </dxf>
    <dxf>
      <fill>
        <patternFill patternType="solid">
          <fgColor rgb="FFE6E6E6"/>
          <bgColor rgb="FFD9D9D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80" zoomScaleNormal="80" workbookViewId="0" topLeftCell="A1">
      <selection activeCell="B14" sqref="B14:H14"/>
    </sheetView>
  </sheetViews>
  <sheetFormatPr defaultColWidth="9.140625" defaultRowHeight="12.75"/>
  <cols>
    <col min="1" max="1" width="14.140625" style="0" customWidth="1"/>
    <col min="2" max="2" width="44.421875" style="0" customWidth="1"/>
    <col min="3" max="3" width="8.7109375" style="0" customWidth="1"/>
    <col min="5" max="5" width="8.00390625" style="0" customWidth="1"/>
    <col min="6" max="6" width="10.8515625" style="0" customWidth="1"/>
    <col min="7" max="7" width="8.140625" style="0" customWidth="1"/>
    <col min="8" max="8" width="10.8515625" style="0" customWidth="1"/>
    <col min="9" max="9" width="18.421875" style="0" customWidth="1"/>
  </cols>
  <sheetData>
    <row r="1" spans="1:9" ht="23.25">
      <c r="A1" s="150" t="s">
        <v>0</v>
      </c>
      <c r="B1" s="150"/>
      <c r="C1" s="150"/>
      <c r="D1" s="150"/>
      <c r="E1" s="150"/>
      <c r="F1" s="150"/>
      <c r="G1" s="150"/>
      <c r="H1" s="150"/>
      <c r="I1" s="150"/>
    </row>
    <row r="2" spans="1:9" ht="23.25">
      <c r="A2" s="151" t="s">
        <v>1</v>
      </c>
      <c r="B2" s="151"/>
      <c r="C2" s="151"/>
      <c r="D2" s="151"/>
      <c r="E2" s="151"/>
      <c r="F2" s="151"/>
      <c r="G2" s="151"/>
      <c r="H2" s="151"/>
      <c r="I2" s="151"/>
    </row>
    <row r="3" spans="1:7" ht="23.25">
      <c r="A3" s="4"/>
      <c r="B3" s="4"/>
      <c r="C3" s="4"/>
      <c r="D3" s="4"/>
      <c r="E3" s="4"/>
      <c r="F3" s="4"/>
      <c r="G3" s="4"/>
    </row>
    <row r="4" spans="1:9" ht="12.75">
      <c r="A4" s="152" t="s">
        <v>56</v>
      </c>
      <c r="B4" s="152"/>
      <c r="C4" s="152"/>
      <c r="D4" s="152"/>
      <c r="E4" s="152"/>
      <c r="F4" s="152"/>
      <c r="G4" s="152"/>
      <c r="H4" s="152"/>
      <c r="I4" s="152"/>
    </row>
    <row r="5" spans="1:9" ht="12.75">
      <c r="A5" s="152"/>
      <c r="B5" s="152"/>
      <c r="C5" s="152"/>
      <c r="D5" s="152"/>
      <c r="E5" s="152"/>
      <c r="F5" s="152"/>
      <c r="G5" s="152"/>
      <c r="H5" s="152"/>
      <c r="I5" s="152"/>
    </row>
    <row r="6" spans="1:9" ht="18">
      <c r="A6" s="153" t="s">
        <v>26</v>
      </c>
      <c r="B6" s="154"/>
      <c r="C6" s="154"/>
      <c r="D6" s="154"/>
      <c r="E6" s="154"/>
      <c r="F6" s="154"/>
      <c r="G6" s="154"/>
      <c r="H6" s="154"/>
      <c r="I6" s="154"/>
    </row>
    <row r="7" spans="1:9" ht="18">
      <c r="A7" s="134" t="s">
        <v>20</v>
      </c>
      <c r="B7" s="135"/>
      <c r="C7" s="135"/>
      <c r="D7" s="136"/>
      <c r="E7" s="133" t="s">
        <v>92</v>
      </c>
      <c r="F7" s="142"/>
      <c r="G7" s="142"/>
      <c r="H7" s="142"/>
      <c r="I7" s="143"/>
    </row>
    <row r="8" spans="1:9" ht="15">
      <c r="A8" s="144" t="s">
        <v>25</v>
      </c>
      <c r="B8" s="145"/>
      <c r="C8" s="145"/>
      <c r="D8" s="145"/>
      <c r="E8" s="145"/>
      <c r="F8" s="145"/>
      <c r="G8" s="145"/>
      <c r="H8" s="145"/>
      <c r="I8" s="146"/>
    </row>
    <row r="9" spans="1:9" ht="15">
      <c r="A9" s="144" t="s">
        <v>2</v>
      </c>
      <c r="B9" s="145"/>
      <c r="C9" s="145"/>
      <c r="D9" s="146"/>
      <c r="E9" s="74" t="s">
        <v>3</v>
      </c>
      <c r="F9" s="75"/>
      <c r="G9" s="76"/>
      <c r="H9" s="156" t="s">
        <v>19</v>
      </c>
      <c r="I9" s="157"/>
    </row>
    <row r="10" spans="1:9" ht="15.75" customHeight="1">
      <c r="A10" s="147" t="s">
        <v>93</v>
      </c>
      <c r="B10" s="148"/>
      <c r="C10" s="148"/>
      <c r="D10" s="148"/>
      <c r="E10" s="148"/>
      <c r="F10" s="148"/>
      <c r="G10" s="149"/>
      <c r="H10" s="110"/>
      <c r="I10" s="90"/>
    </row>
    <row r="11" spans="1:9" ht="15.75" customHeight="1">
      <c r="A11" s="141" t="s">
        <v>16</v>
      </c>
      <c r="B11" s="132"/>
      <c r="C11" s="132"/>
      <c r="D11" s="132"/>
      <c r="E11" s="139" t="s">
        <v>17</v>
      </c>
      <c r="F11" s="140"/>
      <c r="G11" s="140"/>
      <c r="H11" s="137">
        <v>40933</v>
      </c>
      <c r="I11" s="138"/>
    </row>
    <row r="12" ht="6" customHeight="1"/>
    <row r="13" spans="1:9" ht="25.5">
      <c r="A13" s="68" t="s">
        <v>29</v>
      </c>
      <c r="B13" s="48" t="s">
        <v>30</v>
      </c>
      <c r="C13" s="69" t="s">
        <v>21</v>
      </c>
      <c r="D13" s="69" t="s">
        <v>31</v>
      </c>
      <c r="E13" s="70" t="s">
        <v>32</v>
      </c>
      <c r="F13" s="71" t="s">
        <v>57</v>
      </c>
      <c r="G13" s="72" t="s">
        <v>58</v>
      </c>
      <c r="H13" s="72" t="s">
        <v>59</v>
      </c>
      <c r="I13" s="72" t="s">
        <v>60</v>
      </c>
    </row>
    <row r="14" spans="1:9" ht="12.75" customHeight="1">
      <c r="A14" s="73">
        <v>34000</v>
      </c>
      <c r="B14" s="163" t="s">
        <v>61</v>
      </c>
      <c r="C14" s="163"/>
      <c r="D14" s="163"/>
      <c r="E14" s="163"/>
      <c r="F14" s="163"/>
      <c r="G14" s="163"/>
      <c r="H14" s="163"/>
      <c r="I14" s="77">
        <f>SUM(I15:I16)</f>
        <v>9118.66786</v>
      </c>
    </row>
    <row r="15" spans="1:9" ht="51">
      <c r="A15" s="78">
        <v>34001</v>
      </c>
      <c r="B15" s="84" t="s">
        <v>62</v>
      </c>
      <c r="C15" s="85" t="s">
        <v>22</v>
      </c>
      <c r="D15" s="86" t="s">
        <v>33</v>
      </c>
      <c r="E15" s="87">
        <v>1</v>
      </c>
      <c r="F15" s="129">
        <v>969</v>
      </c>
      <c r="G15" s="88" t="s">
        <v>15</v>
      </c>
      <c r="H15" s="87">
        <f>F15*0.1093</f>
        <v>105.9117</v>
      </c>
      <c r="I15" s="87">
        <f>(H15+F15)*E15</f>
        <v>1074.9117</v>
      </c>
    </row>
    <row r="16" spans="1:9" ht="51">
      <c r="A16" s="78">
        <v>34002</v>
      </c>
      <c r="B16" s="84" t="s">
        <v>63</v>
      </c>
      <c r="C16" s="85" t="s">
        <v>22</v>
      </c>
      <c r="D16" s="86" t="s">
        <v>33</v>
      </c>
      <c r="E16" s="87">
        <v>4</v>
      </c>
      <c r="F16" s="87">
        <v>1812.8</v>
      </c>
      <c r="G16" s="88" t="s">
        <v>15</v>
      </c>
      <c r="H16" s="87">
        <f>F16*0.1093</f>
        <v>198.13904</v>
      </c>
      <c r="I16" s="87">
        <f>(H16+F16)*E16</f>
        <v>8043.75616</v>
      </c>
    </row>
    <row r="17" spans="1:9" ht="12.75" customHeight="1">
      <c r="A17" s="79">
        <v>34100</v>
      </c>
      <c r="B17" s="159" t="s">
        <v>64</v>
      </c>
      <c r="C17" s="159"/>
      <c r="D17" s="159"/>
      <c r="E17" s="159"/>
      <c r="F17" s="159"/>
      <c r="G17" s="159"/>
      <c r="H17" s="159"/>
      <c r="I17" s="80">
        <f>SUM(I18:I31)</f>
        <v>1116.5397441</v>
      </c>
    </row>
    <row r="18" spans="1:9" ht="12.75">
      <c r="A18" s="89">
        <v>34001</v>
      </c>
      <c r="B18" s="91" t="s">
        <v>65</v>
      </c>
      <c r="C18" s="85" t="s">
        <v>22</v>
      </c>
      <c r="D18" s="92" t="s">
        <v>24</v>
      </c>
      <c r="E18" s="87">
        <v>2</v>
      </c>
      <c r="F18" s="87">
        <v>42.83</v>
      </c>
      <c r="G18" s="87">
        <f aca="true" t="shared" si="0" ref="G18:G31">F18*0.2462</f>
        <v>10.544746</v>
      </c>
      <c r="H18" s="88" t="s">
        <v>15</v>
      </c>
      <c r="I18" s="87">
        <f aca="true" t="shared" si="1" ref="I18:I31">(G18+F18)*E18</f>
        <v>106.749492</v>
      </c>
    </row>
    <row r="19" spans="1:9" ht="12.75">
      <c r="A19" s="93">
        <v>34002</v>
      </c>
      <c r="B19" s="94" t="s">
        <v>66</v>
      </c>
      <c r="C19" s="95" t="s">
        <v>22</v>
      </c>
      <c r="D19" s="96" t="s">
        <v>24</v>
      </c>
      <c r="E19" s="87">
        <v>4</v>
      </c>
      <c r="F19" s="87">
        <v>42.8</v>
      </c>
      <c r="G19" s="87">
        <f t="shared" si="0"/>
        <v>10.53736</v>
      </c>
      <c r="H19" s="88" t="s">
        <v>15</v>
      </c>
      <c r="I19" s="87">
        <f t="shared" si="1"/>
        <v>213.34944</v>
      </c>
    </row>
    <row r="20" spans="1:9" ht="12.75">
      <c r="A20" s="93">
        <v>34003</v>
      </c>
      <c r="B20" s="94" t="s">
        <v>67</v>
      </c>
      <c r="C20" s="95" t="s">
        <v>22</v>
      </c>
      <c r="D20" s="96" t="s">
        <v>24</v>
      </c>
      <c r="E20" s="87">
        <v>4</v>
      </c>
      <c r="F20" s="87">
        <v>42.68</v>
      </c>
      <c r="G20" s="87">
        <f t="shared" si="0"/>
        <v>10.507816</v>
      </c>
      <c r="H20" s="88" t="s">
        <v>15</v>
      </c>
      <c r="I20" s="87">
        <f t="shared" si="1"/>
        <v>212.751264</v>
      </c>
    </row>
    <row r="21" spans="1:9" ht="12.75">
      <c r="A21" s="93">
        <v>34004</v>
      </c>
      <c r="B21" s="94" t="s">
        <v>68</v>
      </c>
      <c r="C21" s="95" t="s">
        <v>22</v>
      </c>
      <c r="D21" s="96" t="s">
        <v>69</v>
      </c>
      <c r="E21" s="87">
        <v>8</v>
      </c>
      <c r="F21" s="87">
        <v>5.19</v>
      </c>
      <c r="G21" s="87">
        <f t="shared" si="0"/>
        <v>1.277778</v>
      </c>
      <c r="H21" s="88" t="s">
        <v>15</v>
      </c>
      <c r="I21" s="87">
        <f t="shared" si="1"/>
        <v>51.74222400000001</v>
      </c>
    </row>
    <row r="22" spans="1:9" ht="12.75">
      <c r="A22" s="93">
        <v>34005</v>
      </c>
      <c r="B22" s="94" t="s">
        <v>70</v>
      </c>
      <c r="C22" s="95" t="s">
        <v>22</v>
      </c>
      <c r="D22" s="96" t="s">
        <v>69</v>
      </c>
      <c r="E22" s="87">
        <v>16</v>
      </c>
      <c r="F22" s="87">
        <v>4.13</v>
      </c>
      <c r="G22" s="87">
        <f t="shared" si="0"/>
        <v>1.0168059999999999</v>
      </c>
      <c r="H22" s="88" t="s">
        <v>15</v>
      </c>
      <c r="I22" s="87">
        <f t="shared" si="1"/>
        <v>82.348896</v>
      </c>
    </row>
    <row r="23" spans="1:9" ht="12.75">
      <c r="A23" s="93">
        <v>34006</v>
      </c>
      <c r="B23" s="94" t="s">
        <v>71</v>
      </c>
      <c r="C23" s="95" t="s">
        <v>22</v>
      </c>
      <c r="D23" s="96" t="s">
        <v>69</v>
      </c>
      <c r="E23" s="87">
        <v>8</v>
      </c>
      <c r="F23" s="87">
        <v>7.24</v>
      </c>
      <c r="G23" s="87">
        <f t="shared" si="0"/>
        <v>1.782488</v>
      </c>
      <c r="H23" s="88" t="s">
        <v>15</v>
      </c>
      <c r="I23" s="87">
        <f t="shared" si="1"/>
        <v>72.17990400000001</v>
      </c>
    </row>
    <row r="24" spans="1:9" ht="12.75">
      <c r="A24" s="93">
        <v>34007</v>
      </c>
      <c r="B24" s="94" t="s">
        <v>72</v>
      </c>
      <c r="C24" s="95" t="s">
        <v>22</v>
      </c>
      <c r="D24" s="96" t="s">
        <v>69</v>
      </c>
      <c r="E24" s="87">
        <v>5</v>
      </c>
      <c r="F24" s="87">
        <v>13.5</v>
      </c>
      <c r="G24" s="87">
        <f t="shared" si="0"/>
        <v>3.3237</v>
      </c>
      <c r="H24" s="88" t="s">
        <v>15</v>
      </c>
      <c r="I24" s="87">
        <f t="shared" si="1"/>
        <v>84.1185</v>
      </c>
    </row>
    <row r="25" spans="1:9" ht="12.75">
      <c r="A25" s="93">
        <v>34008</v>
      </c>
      <c r="B25" s="94" t="s">
        <v>73</v>
      </c>
      <c r="C25" s="95" t="s">
        <v>22</v>
      </c>
      <c r="D25" s="96" t="s">
        <v>69</v>
      </c>
      <c r="E25" s="87">
        <v>5</v>
      </c>
      <c r="F25" s="87">
        <v>8.5</v>
      </c>
      <c r="G25" s="87">
        <f t="shared" si="0"/>
        <v>2.0927000000000002</v>
      </c>
      <c r="H25" s="88" t="s">
        <v>15</v>
      </c>
      <c r="I25" s="87">
        <f t="shared" si="1"/>
        <v>52.9635</v>
      </c>
    </row>
    <row r="26" spans="1:9" ht="12.75">
      <c r="A26" s="93">
        <v>34009</v>
      </c>
      <c r="B26" s="94" t="s">
        <v>74</v>
      </c>
      <c r="C26" s="95" t="s">
        <v>22</v>
      </c>
      <c r="D26" s="96" t="s">
        <v>33</v>
      </c>
      <c r="E26" s="87">
        <v>27</v>
      </c>
      <c r="F26" s="87">
        <v>2.31</v>
      </c>
      <c r="G26" s="87">
        <f t="shared" si="0"/>
        <v>0.5687220000000001</v>
      </c>
      <c r="H26" s="88" t="s">
        <v>15</v>
      </c>
      <c r="I26" s="87">
        <f t="shared" si="1"/>
        <v>77.72549400000001</v>
      </c>
    </row>
    <row r="27" spans="1:9" ht="12.75">
      <c r="A27" s="93">
        <v>34010</v>
      </c>
      <c r="B27" s="94" t="s">
        <v>75</v>
      </c>
      <c r="C27" s="95" t="s">
        <v>22</v>
      </c>
      <c r="D27" s="96" t="s">
        <v>33</v>
      </c>
      <c r="E27" s="87">
        <v>54</v>
      </c>
      <c r="F27" s="87">
        <v>0.1</v>
      </c>
      <c r="G27" s="87">
        <f t="shared" si="0"/>
        <v>0.024620000000000003</v>
      </c>
      <c r="H27" s="88" t="s">
        <v>15</v>
      </c>
      <c r="I27" s="87">
        <f t="shared" si="1"/>
        <v>6.729480000000001</v>
      </c>
    </row>
    <row r="28" spans="1:9" ht="12.75">
      <c r="A28" s="93">
        <v>34011</v>
      </c>
      <c r="B28" s="94" t="s">
        <v>76</v>
      </c>
      <c r="C28" s="95" t="s">
        <v>22</v>
      </c>
      <c r="D28" s="96" t="s">
        <v>33</v>
      </c>
      <c r="E28" s="87">
        <v>54</v>
      </c>
      <c r="F28" s="87">
        <v>0.2</v>
      </c>
      <c r="G28" s="87">
        <f t="shared" si="0"/>
        <v>0.049240000000000006</v>
      </c>
      <c r="H28" s="88" t="s">
        <v>15</v>
      </c>
      <c r="I28" s="87">
        <f t="shared" si="1"/>
        <v>13.458960000000001</v>
      </c>
    </row>
    <row r="29" spans="1:9" ht="12.75">
      <c r="A29" s="93">
        <v>34012</v>
      </c>
      <c r="B29" s="94" t="s">
        <v>77</v>
      </c>
      <c r="C29" s="95" t="s">
        <v>22</v>
      </c>
      <c r="D29" s="96" t="s">
        <v>23</v>
      </c>
      <c r="E29" s="87">
        <v>3</v>
      </c>
      <c r="F29" s="87">
        <v>8.591</v>
      </c>
      <c r="G29" s="87">
        <f t="shared" si="0"/>
        <v>2.1151041999999998</v>
      </c>
      <c r="H29" s="88" t="s">
        <v>15</v>
      </c>
      <c r="I29" s="87">
        <f t="shared" si="1"/>
        <v>32.118312599999996</v>
      </c>
    </row>
    <row r="30" spans="1:9" ht="12.75">
      <c r="A30" s="93">
        <v>34013</v>
      </c>
      <c r="B30" s="94" t="s">
        <v>78</v>
      </c>
      <c r="C30" s="95" t="s">
        <v>22</v>
      </c>
      <c r="D30" s="96" t="s">
        <v>23</v>
      </c>
      <c r="E30" s="87">
        <v>5</v>
      </c>
      <c r="F30" s="87">
        <v>14.32</v>
      </c>
      <c r="G30" s="87">
        <f t="shared" si="0"/>
        <v>3.5255840000000003</v>
      </c>
      <c r="H30" s="88" t="s">
        <v>15</v>
      </c>
      <c r="I30" s="87">
        <f>(G30+F30)*E30</f>
        <v>89.22792000000001</v>
      </c>
    </row>
    <row r="31" spans="1:9" ht="12.75">
      <c r="A31" s="93">
        <v>34014</v>
      </c>
      <c r="B31" s="94" t="s">
        <v>79</v>
      </c>
      <c r="C31" s="95" t="s">
        <v>22</v>
      </c>
      <c r="D31" s="96" t="s">
        <v>80</v>
      </c>
      <c r="E31" s="87">
        <v>0.5</v>
      </c>
      <c r="F31" s="87">
        <v>33.825</v>
      </c>
      <c r="G31" s="87">
        <f t="shared" si="0"/>
        <v>8.327715000000001</v>
      </c>
      <c r="H31" s="88" t="s">
        <v>15</v>
      </c>
      <c r="I31" s="87">
        <f t="shared" si="1"/>
        <v>21.0763575</v>
      </c>
    </row>
    <row r="32" spans="1:11" ht="12.75" customHeight="1">
      <c r="A32" s="79">
        <v>34200</v>
      </c>
      <c r="B32" s="158" t="s">
        <v>81</v>
      </c>
      <c r="C32" s="159"/>
      <c r="D32" s="159"/>
      <c r="E32" s="159"/>
      <c r="F32" s="159"/>
      <c r="G32" s="159"/>
      <c r="H32" s="159"/>
      <c r="I32" s="82">
        <f>SUM(I33:I35)</f>
        <v>4070.0892000000003</v>
      </c>
      <c r="K32" s="109"/>
    </row>
    <row r="33" spans="1:9" ht="12.75">
      <c r="A33" s="97">
        <v>34201</v>
      </c>
      <c r="B33" s="98" t="s">
        <v>82</v>
      </c>
      <c r="C33" s="85" t="s">
        <v>22</v>
      </c>
      <c r="D33" s="92" t="s">
        <v>33</v>
      </c>
      <c r="E33" s="87">
        <v>20</v>
      </c>
      <c r="F33" s="129">
        <v>7.8</v>
      </c>
      <c r="G33" s="87">
        <f>F33*0.2462</f>
        <v>1.92036</v>
      </c>
      <c r="H33" s="88" t="s">
        <v>15</v>
      </c>
      <c r="I33" s="87">
        <f>(G33+F33)*E33</f>
        <v>194.4072</v>
      </c>
    </row>
    <row r="34" spans="1:9" ht="25.5">
      <c r="A34" s="99">
        <v>34202</v>
      </c>
      <c r="B34" s="100" t="s">
        <v>83</v>
      </c>
      <c r="C34" s="95" t="s">
        <v>22</v>
      </c>
      <c r="D34" s="96" t="s">
        <v>33</v>
      </c>
      <c r="E34" s="87">
        <v>5</v>
      </c>
      <c r="F34" s="129">
        <v>72</v>
      </c>
      <c r="G34" s="87">
        <f>F34*0.2462</f>
        <v>17.7264</v>
      </c>
      <c r="H34" s="88" t="s">
        <v>15</v>
      </c>
      <c r="I34" s="87">
        <f>(G34+F34)*E34</f>
        <v>448.632</v>
      </c>
    </row>
    <row r="35" spans="1:9" ht="28.5" customHeight="1">
      <c r="A35" s="99">
        <v>34203</v>
      </c>
      <c r="B35" s="100" t="s">
        <v>84</v>
      </c>
      <c r="C35" s="95" t="s">
        <v>22</v>
      </c>
      <c r="D35" s="96" t="s">
        <v>33</v>
      </c>
      <c r="E35" s="87">
        <v>1</v>
      </c>
      <c r="F35" s="129">
        <v>2750</v>
      </c>
      <c r="G35" s="87">
        <f>F35*0.2462</f>
        <v>677.05</v>
      </c>
      <c r="H35" s="88" t="s">
        <v>15</v>
      </c>
      <c r="I35" s="87">
        <f>(G35+F35)*E35</f>
        <v>3427.05</v>
      </c>
    </row>
    <row r="36" spans="1:9" ht="12.75" customHeight="1">
      <c r="A36" s="73">
        <v>34300</v>
      </c>
      <c r="B36" s="160" t="s">
        <v>85</v>
      </c>
      <c r="C36" s="158"/>
      <c r="D36" s="159"/>
      <c r="E36" s="159"/>
      <c r="F36" s="159"/>
      <c r="G36" s="159"/>
      <c r="H36" s="159"/>
      <c r="I36" s="82">
        <f>SUM(I37:I38)</f>
        <v>1495.44</v>
      </c>
    </row>
    <row r="37" spans="1:9" ht="25.5">
      <c r="A37" s="97">
        <v>34301</v>
      </c>
      <c r="B37" s="101" t="s">
        <v>86</v>
      </c>
      <c r="C37" s="102" t="s">
        <v>22</v>
      </c>
      <c r="D37" s="92" t="s">
        <v>33</v>
      </c>
      <c r="E37" s="103">
        <v>1</v>
      </c>
      <c r="F37" s="104">
        <v>800</v>
      </c>
      <c r="G37" s="105">
        <f>F37*0.2462</f>
        <v>196.96</v>
      </c>
      <c r="H37" s="104" t="s">
        <v>15</v>
      </c>
      <c r="I37" s="83">
        <f>(G37+F37)*E37</f>
        <v>996.96</v>
      </c>
    </row>
    <row r="38" spans="1:9" ht="12.75">
      <c r="A38" s="97">
        <v>34302</v>
      </c>
      <c r="B38" s="106" t="s">
        <v>87</v>
      </c>
      <c r="C38" s="102" t="s">
        <v>22</v>
      </c>
      <c r="D38" s="92" t="s">
        <v>33</v>
      </c>
      <c r="E38" s="103">
        <v>1</v>
      </c>
      <c r="F38" s="104">
        <v>400</v>
      </c>
      <c r="G38" s="105">
        <f>F38*0.2462</f>
        <v>98.48</v>
      </c>
      <c r="H38" s="104" t="s">
        <v>15</v>
      </c>
      <c r="I38" s="83">
        <f>(G38+F38)*E38</f>
        <v>498.48</v>
      </c>
    </row>
    <row r="39" spans="1:9" ht="12.75" customHeight="1">
      <c r="A39" s="161" t="s">
        <v>88</v>
      </c>
      <c r="B39" s="161"/>
      <c r="C39" s="161"/>
      <c r="D39" s="162"/>
      <c r="E39" s="162"/>
      <c r="F39" s="162"/>
      <c r="G39" s="162"/>
      <c r="H39" s="162"/>
      <c r="I39" s="81">
        <f>I36+I32+I17+I14</f>
        <v>15800.7368041</v>
      </c>
    </row>
    <row r="40" spans="1:9" ht="12.75">
      <c r="A40" s="107" t="s">
        <v>55</v>
      </c>
      <c r="B40" s="2"/>
      <c r="C40" s="2"/>
      <c r="D40" s="2"/>
      <c r="E40" s="3"/>
      <c r="F40" s="3"/>
      <c r="G40" s="3"/>
      <c r="H40" s="108"/>
      <c r="I40" s="108"/>
    </row>
    <row r="41" spans="1:9" ht="15" customHeight="1">
      <c r="A41" s="155" t="s">
        <v>90</v>
      </c>
      <c r="B41" s="155"/>
      <c r="C41" s="155"/>
      <c r="D41" s="155"/>
      <c r="E41" s="155"/>
      <c r="F41" s="155"/>
      <c r="G41" s="155"/>
      <c r="H41" s="155"/>
      <c r="I41" s="155"/>
    </row>
    <row r="42" spans="1:7" ht="15">
      <c r="A42" s="1"/>
      <c r="B42" s="2"/>
      <c r="C42" s="2"/>
      <c r="D42" s="2"/>
      <c r="E42" s="3"/>
      <c r="F42" s="3"/>
      <c r="G42" s="3"/>
    </row>
  </sheetData>
  <sheetProtection password="F751" sheet="1" objects="1" scenarios="1"/>
  <mergeCells count="19">
    <mergeCell ref="A41:I41"/>
    <mergeCell ref="A8:I8"/>
    <mergeCell ref="H9:I9"/>
    <mergeCell ref="B32:H32"/>
    <mergeCell ref="B36:H36"/>
    <mergeCell ref="A39:H39"/>
    <mergeCell ref="B14:H14"/>
    <mergeCell ref="B17:H17"/>
    <mergeCell ref="A1:I1"/>
    <mergeCell ref="A2:I2"/>
    <mergeCell ref="A4:I5"/>
    <mergeCell ref="A6:I6"/>
    <mergeCell ref="A7:D7"/>
    <mergeCell ref="H11:I11"/>
    <mergeCell ref="E11:G11"/>
    <mergeCell ref="A11:D11"/>
    <mergeCell ref="E7:I7"/>
    <mergeCell ref="A9:D9"/>
    <mergeCell ref="A10:G10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scale="95" r:id="rId4"/>
  <headerFooter alignWithMargins="0">
    <oddFooter>&amp;CPágina &amp;P de &amp;N</oddFooter>
  </headerFooter>
  <legacyDrawing r:id="rId3"/>
  <oleObjects>
    <oleObject progId="Word.Picture.8" shapeId="1036810" r:id="rId1"/>
    <oleObject progId="Word.Picture.8" shapeId="103681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="70" zoomScaleNormal="70" workbookViewId="0" topLeftCell="A1">
      <selection activeCell="B24" sqref="B24"/>
    </sheetView>
  </sheetViews>
  <sheetFormatPr defaultColWidth="9.140625" defaultRowHeight="12.75"/>
  <cols>
    <col min="1" max="1" width="19.8515625" style="9" customWidth="1"/>
    <col min="2" max="2" width="47.7109375" style="9" customWidth="1"/>
    <col min="3" max="3" width="16.00390625" style="9" customWidth="1"/>
    <col min="4" max="4" width="9.421875" style="9" customWidth="1"/>
    <col min="5" max="5" width="12.421875" style="9" customWidth="1"/>
    <col min="6" max="7" width="9.421875" style="9" customWidth="1"/>
    <col min="8" max="8" width="12.140625" style="9" customWidth="1"/>
    <col min="9" max="10" width="9.421875" style="9" customWidth="1"/>
    <col min="11" max="11" width="12.28125" style="9" customWidth="1"/>
    <col min="12" max="12" width="9.421875" style="9" customWidth="1"/>
    <col min="13" max="13" width="9.28125" style="9" customWidth="1"/>
    <col min="14" max="16384" width="9.140625" style="9" customWidth="1"/>
  </cols>
  <sheetData>
    <row r="1" spans="1:13" ht="23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3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7" ht="23.25">
      <c r="A3" s="4"/>
      <c r="B3" s="4"/>
      <c r="C3" s="4"/>
      <c r="D3" s="4"/>
      <c r="E3" s="4"/>
      <c r="F3" s="4"/>
      <c r="G3" s="4"/>
    </row>
    <row r="4" spans="1:13" ht="23.25">
      <c r="A4" s="169" t="s">
        <v>27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/>
    </row>
    <row r="5" spans="1:7" ht="6" customHeight="1">
      <c r="A5" s="151"/>
      <c r="B5" s="151"/>
      <c r="C5" s="151"/>
      <c r="D5" s="151"/>
      <c r="E5" s="151"/>
      <c r="F5" s="151"/>
      <c r="G5" s="151"/>
    </row>
    <row r="6" spans="1:13" ht="18" customHeight="1">
      <c r="A6" s="134" t="s">
        <v>26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1:13" ht="18" customHeight="1">
      <c r="A7" s="134" t="str">
        <f>'AR CONDICIONADO'!A7:D7</f>
        <v>REFERENCIA : INSTALAÇÕES DE AR CONDICIONADO</v>
      </c>
      <c r="B7" s="135"/>
      <c r="C7" s="135"/>
      <c r="D7" s="135"/>
      <c r="E7" s="135"/>
      <c r="F7" s="135"/>
      <c r="G7" s="136"/>
      <c r="H7" s="133" t="s">
        <v>91</v>
      </c>
      <c r="I7" s="142"/>
      <c r="J7" s="142"/>
      <c r="K7" s="142"/>
      <c r="L7" s="142"/>
      <c r="M7" s="143"/>
    </row>
    <row r="8" spans="1:13" ht="18" customHeight="1">
      <c r="A8" s="144" t="s">
        <v>25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</row>
    <row r="9" spans="1:13" ht="18" customHeight="1">
      <c r="A9" s="144" t="s">
        <v>2</v>
      </c>
      <c r="B9" s="145"/>
      <c r="C9" s="145"/>
      <c r="D9" s="145"/>
      <c r="E9" s="145"/>
      <c r="F9" s="145"/>
      <c r="G9" s="146"/>
      <c r="H9" s="144" t="s">
        <v>3</v>
      </c>
      <c r="I9" s="145"/>
      <c r="J9" s="146"/>
      <c r="K9" s="156" t="s">
        <v>19</v>
      </c>
      <c r="L9" s="168"/>
      <c r="M9" s="157"/>
    </row>
    <row r="10" spans="1:13" s="20" customFormat="1" ht="18" customHeight="1">
      <c r="A10" s="147" t="s">
        <v>93</v>
      </c>
      <c r="B10" s="148"/>
      <c r="C10" s="148"/>
      <c r="D10" s="148"/>
      <c r="E10" s="148"/>
      <c r="F10" s="148"/>
      <c r="G10" s="149"/>
      <c r="H10" s="6" t="s">
        <v>4</v>
      </c>
      <c r="I10" s="164">
        <v>40933</v>
      </c>
      <c r="J10" s="165"/>
      <c r="K10" s="8" t="s">
        <v>5</v>
      </c>
      <c r="L10" s="66" t="s">
        <v>89</v>
      </c>
      <c r="M10" s="7"/>
    </row>
    <row r="11" ht="6" customHeight="1" thickBot="1"/>
    <row r="12" spans="1:13" ht="25.5" customHeight="1">
      <c r="A12" s="21" t="s">
        <v>28</v>
      </c>
      <c r="B12" s="22" t="s">
        <v>30</v>
      </c>
      <c r="C12" s="23" t="s">
        <v>6</v>
      </c>
      <c r="D12" s="24" t="s">
        <v>7</v>
      </c>
      <c r="E12" s="167" t="s">
        <v>8</v>
      </c>
      <c r="F12" s="167"/>
      <c r="G12" s="167"/>
      <c r="H12" s="167" t="s">
        <v>9</v>
      </c>
      <c r="I12" s="167"/>
      <c r="J12" s="167"/>
      <c r="K12" s="167" t="s">
        <v>10</v>
      </c>
      <c r="L12" s="167"/>
      <c r="M12" s="167"/>
    </row>
    <row r="13" spans="1:13" ht="13.5" thickBot="1">
      <c r="A13" s="25"/>
      <c r="B13" s="26"/>
      <c r="C13" s="27"/>
      <c r="D13" s="28"/>
      <c r="E13" s="29" t="s">
        <v>11</v>
      </c>
      <c r="F13" s="30" t="s">
        <v>12</v>
      </c>
      <c r="G13" s="31" t="s">
        <v>13</v>
      </c>
      <c r="H13" s="29" t="s">
        <v>11</v>
      </c>
      <c r="I13" s="30" t="s">
        <v>12</v>
      </c>
      <c r="J13" s="31" t="s">
        <v>13</v>
      </c>
      <c r="K13" s="32" t="s">
        <v>11</v>
      </c>
      <c r="L13" s="30" t="s">
        <v>12</v>
      </c>
      <c r="M13" s="33" t="s">
        <v>13</v>
      </c>
    </row>
    <row r="14" spans="1:13" ht="12.75">
      <c r="A14" s="11"/>
      <c r="B14" s="12"/>
      <c r="C14" s="13"/>
      <c r="D14" s="14"/>
      <c r="E14" s="15"/>
      <c r="F14" s="16"/>
      <c r="G14" s="17"/>
      <c r="H14" s="15"/>
      <c r="I14" s="16"/>
      <c r="J14" s="17"/>
      <c r="K14" s="18"/>
      <c r="L14" s="16"/>
      <c r="M14" s="19"/>
    </row>
    <row r="15" spans="1:13" s="116" customFormat="1" ht="12.75">
      <c r="A15" s="111">
        <f>'AR CONDICIONADO'!A14</f>
        <v>34000</v>
      </c>
      <c r="B15" s="112" t="str">
        <f>'AR CONDICIONADO'!B14:H14</f>
        <v>EQUIPAMENTOS - AR CONDICIONADO</v>
      </c>
      <c r="C15" s="113">
        <f>'AR CONDICIONADO'!I14</f>
        <v>9118.66786</v>
      </c>
      <c r="D15" s="114">
        <f>C15/$C$34</f>
        <v>0.5771039650273697</v>
      </c>
      <c r="E15" s="115">
        <f>C34/2-(E17+E19)</f>
        <v>2713.7394579499996</v>
      </c>
      <c r="F15" s="115">
        <f>E15/C15*100</f>
        <v>29.76026213054765</v>
      </c>
      <c r="G15" s="115">
        <f>F15</f>
        <v>29.76026213054765</v>
      </c>
      <c r="H15" s="115">
        <f>I15*C15/100</f>
        <v>6404.92840205</v>
      </c>
      <c r="I15" s="115">
        <f>100-F15</f>
        <v>70.23973786945236</v>
      </c>
      <c r="J15" s="115">
        <f>I15+G15</f>
        <v>100</v>
      </c>
      <c r="K15" s="115">
        <f>$C$22*L15%</f>
        <v>0</v>
      </c>
      <c r="L15" s="115">
        <v>0</v>
      </c>
      <c r="M15" s="115">
        <f>L15+J15</f>
        <v>100</v>
      </c>
    </row>
    <row r="16" spans="1:13" s="116" customFormat="1" ht="12.75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s="116" customFormat="1" ht="12.75">
      <c r="A17" s="111">
        <f>'AR CONDICIONADO'!A17</f>
        <v>34100</v>
      </c>
      <c r="B17" s="122" t="str">
        <f>'AR CONDICIONADO'!B17:H17</f>
        <v>REDE FRIGORIGENA</v>
      </c>
      <c r="C17" s="113">
        <f>'AR CONDICIONADO'!I17</f>
        <v>1116.5397441</v>
      </c>
      <c r="D17" s="114">
        <f>C17/$C$34</f>
        <v>0.07066377713539779</v>
      </c>
      <c r="E17" s="115">
        <f>F17*C17/100</f>
        <v>1116.5397441</v>
      </c>
      <c r="F17" s="115">
        <v>100</v>
      </c>
      <c r="G17" s="115">
        <f>F17</f>
        <v>100</v>
      </c>
      <c r="H17" s="115">
        <f>$C$24*I17%</f>
        <v>0</v>
      </c>
      <c r="I17" s="115">
        <v>0</v>
      </c>
      <c r="J17" s="115">
        <f>I17+G17</f>
        <v>100</v>
      </c>
      <c r="K17" s="115">
        <f>$C$24*L17%</f>
        <v>0</v>
      </c>
      <c r="L17" s="115">
        <v>0</v>
      </c>
      <c r="M17" s="115">
        <f>L17+J17</f>
        <v>100</v>
      </c>
    </row>
    <row r="18" spans="1:13" s="116" customFormat="1" ht="12.75">
      <c r="A18" s="123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s="116" customFormat="1" ht="12.75">
      <c r="A19" s="111">
        <f>'AR CONDICIONADO'!A32</f>
        <v>34200</v>
      </c>
      <c r="B19" s="122" t="str">
        <f>'AR CONDICIONADO'!B32:H32</f>
        <v>OUTRAS DESPESAS</v>
      </c>
      <c r="C19" s="113">
        <f>'AR CONDICIONADO'!I32</f>
        <v>4070.0892000000003</v>
      </c>
      <c r="D19" s="114">
        <f>C19/$C$34</f>
        <v>0.2575885701066729</v>
      </c>
      <c r="E19" s="115">
        <f>F19*C19/100</f>
        <v>4070.0892000000003</v>
      </c>
      <c r="F19" s="115">
        <v>100</v>
      </c>
      <c r="G19" s="115">
        <f>F19</f>
        <v>100</v>
      </c>
      <c r="H19" s="115">
        <f>$C$26*I19%</f>
        <v>0</v>
      </c>
      <c r="I19" s="115">
        <v>0</v>
      </c>
      <c r="J19" s="115">
        <f>I19+G19</f>
        <v>100</v>
      </c>
      <c r="K19" s="115">
        <f>$C$26*L19%</f>
        <v>0</v>
      </c>
      <c r="L19" s="115">
        <v>0</v>
      </c>
      <c r="M19" s="115">
        <f>L19+J19</f>
        <v>100</v>
      </c>
    </row>
    <row r="20" spans="1:13" s="116" customFormat="1" ht="12.75">
      <c r="A20" s="123"/>
      <c r="B20" s="118"/>
      <c r="C20" s="119"/>
      <c r="D20" s="120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s="116" customFormat="1" ht="12.75">
      <c r="A21" s="111">
        <f>'AR CONDICIONADO'!A36</f>
        <v>34300</v>
      </c>
      <c r="B21" s="122" t="str">
        <f>'AR CONDICIONADO'!B36:H36</f>
        <v>LIMPEZA E VERIFICAÇÃO FINAL</v>
      </c>
      <c r="C21" s="113">
        <f>'AR CONDICIONADO'!I36</f>
        <v>1495.44</v>
      </c>
      <c r="D21" s="114">
        <f>C21/$C$34</f>
        <v>0.09464368773055956</v>
      </c>
      <c r="E21" s="115"/>
      <c r="F21" s="115"/>
      <c r="G21" s="115"/>
      <c r="H21" s="115">
        <f>I21*C21/100</f>
        <v>1495.44</v>
      </c>
      <c r="I21" s="115">
        <v>100</v>
      </c>
      <c r="J21" s="115">
        <f>I21+G21</f>
        <v>100</v>
      </c>
      <c r="K21" s="115">
        <f>$C$28*L21%</f>
        <v>0</v>
      </c>
      <c r="L21" s="115">
        <v>0</v>
      </c>
      <c r="M21" s="115">
        <f>L21+J21</f>
        <v>100</v>
      </c>
    </row>
    <row r="22" spans="1:13" s="116" customFormat="1" ht="12.75">
      <c r="A22" s="123"/>
      <c r="B22" s="118"/>
      <c r="C22" s="119"/>
      <c r="D22" s="120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s="116" customFormat="1" ht="12.75">
      <c r="A23" s="117"/>
      <c r="B23" s="124"/>
      <c r="C23" s="125"/>
      <c r="D23" s="126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13" s="116" customFormat="1" ht="12.75">
      <c r="A24" s="117"/>
      <c r="B24" s="118"/>
      <c r="C24" s="119"/>
      <c r="D24" s="120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s="116" customFormat="1" ht="12.75">
      <c r="A25" s="117"/>
      <c r="B25" s="128"/>
      <c r="C25" s="125"/>
      <c r="D25" s="126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s="116" customFormat="1" ht="12.75">
      <c r="A26" s="123"/>
      <c r="B26" s="118"/>
      <c r="C26" s="119"/>
      <c r="D26" s="120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s="116" customFormat="1" ht="12.75">
      <c r="A27" s="117"/>
      <c r="B27" s="124"/>
      <c r="C27" s="125"/>
      <c r="D27" s="126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s="116" customFormat="1" ht="12.75">
      <c r="A28" s="123"/>
      <c r="B28" s="118"/>
      <c r="C28" s="119"/>
      <c r="D28" s="120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s="116" customFormat="1" ht="12.75">
      <c r="A29" s="117"/>
      <c r="B29" s="124"/>
      <c r="C29" s="125"/>
      <c r="D29" s="126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1:13" s="116" customFormat="1" ht="12.75">
      <c r="A30" s="123"/>
      <c r="B30" s="118"/>
      <c r="C30" s="119"/>
      <c r="D30" s="120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s="116" customFormat="1" ht="12.75">
      <c r="A31" s="117"/>
      <c r="B31" s="124"/>
      <c r="C31" s="125"/>
      <c r="D31" s="126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3" s="116" customFormat="1" ht="12.75">
      <c r="A32" s="123"/>
      <c r="B32" s="118"/>
      <c r="C32" s="119"/>
      <c r="D32" s="120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s="116" customFormat="1" ht="12.75">
      <c r="A33" s="117"/>
      <c r="B33" s="124"/>
      <c r="C33" s="125"/>
      <c r="D33" s="126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1:13" ht="13.5" customHeight="1" thickBot="1">
      <c r="A34" s="34" t="s">
        <v>14</v>
      </c>
      <c r="B34" s="35"/>
      <c r="C34" s="36">
        <f>SUM(C15:C33)</f>
        <v>15800.7368041</v>
      </c>
      <c r="D34" s="37">
        <f>SUM(D15:D33)</f>
        <v>0.9999999999999999</v>
      </c>
      <c r="E34" s="166">
        <f>E15+E17+E19+E21</f>
        <v>7900.36840205</v>
      </c>
      <c r="F34" s="166"/>
      <c r="G34" s="166"/>
      <c r="H34" s="166">
        <f>H15+H17+H19+H21</f>
        <v>7900.36840205</v>
      </c>
      <c r="I34" s="166"/>
      <c r="J34" s="166"/>
      <c r="K34" s="166"/>
      <c r="L34" s="166"/>
      <c r="M34" s="166"/>
    </row>
    <row r="35" ht="12.75">
      <c r="C35" s="10"/>
    </row>
    <row r="36" ht="12.75">
      <c r="G36" s="131"/>
    </row>
    <row r="37" ht="12.75">
      <c r="K37" s="130"/>
    </row>
    <row r="38" ht="12.75">
      <c r="C38" s="67"/>
    </row>
    <row r="40" ht="12.75">
      <c r="F40" s="67"/>
    </row>
  </sheetData>
  <sheetProtection password="F751" sheet="1" objects="1" scenarios="1"/>
  <mergeCells count="19">
    <mergeCell ref="A4:M4"/>
    <mergeCell ref="A5:G5"/>
    <mergeCell ref="A1:M1"/>
    <mergeCell ref="A2:M2"/>
    <mergeCell ref="A8:M8"/>
    <mergeCell ref="A9:G9"/>
    <mergeCell ref="H9:J9"/>
    <mergeCell ref="A6:M6"/>
    <mergeCell ref="A7:G7"/>
    <mergeCell ref="H7:M7"/>
    <mergeCell ref="K9:M9"/>
    <mergeCell ref="K34:M34"/>
    <mergeCell ref="E12:G12"/>
    <mergeCell ref="H12:J12"/>
    <mergeCell ref="K12:M12"/>
    <mergeCell ref="A10:G10"/>
    <mergeCell ref="I10:J10"/>
    <mergeCell ref="E34:G34"/>
    <mergeCell ref="H34:J34"/>
  </mergeCells>
  <conditionalFormatting sqref="H22">
    <cfRule type="cellIs" priority="1" dxfId="0" operator="greaterThan" stopIfTrue="1">
      <formula>0</formula>
    </cfRule>
  </conditionalFormatting>
  <conditionalFormatting sqref="E15:G15 E17:G17">
    <cfRule type="cellIs" priority="2" dxfId="0" operator="greaterThan" stopIfTrue="1">
      <formula>33649.422</formula>
    </cfRule>
  </conditionalFormatting>
  <conditionalFormatting sqref="E16:M16 E18:G33 H23:H33 H17:M21 H15:M15 I22:M33">
    <cfRule type="cellIs" priority="3" dxfId="1" operator="greaterThan" stopIfTrue="1">
      <formula>0</formula>
    </cfRule>
    <cfRule type="cellIs" priority="4" dxfId="0" operator="greaterThan" stopIfTrue="1">
      <formula>0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5"/>
  <headerFooter alignWithMargins="0">
    <oddFooter>&amp;CPágina &amp;P de &amp;N</oddFooter>
  </headerFooter>
  <legacyDrawing r:id="rId4"/>
  <oleObjects>
    <oleObject progId="Word.Picture.8" shapeId="1140491" r:id="rId1"/>
    <oleObject progId="Word.Picture.8" shapeId="1140492" r:id="rId2"/>
    <oleObject progId="Word.Picture.8" shapeId="114049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">
      <selection activeCell="J24" sqref="J24"/>
    </sheetView>
  </sheetViews>
  <sheetFormatPr defaultColWidth="9.140625" defaultRowHeight="12.75"/>
  <cols>
    <col min="2" max="2" width="11.421875" style="0" bestFit="1" customWidth="1"/>
    <col min="4" max="4" width="13.140625" style="0" bestFit="1" customWidth="1"/>
  </cols>
  <sheetData>
    <row r="1" spans="1:11" ht="23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3.25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3.25">
      <c r="A3" s="38"/>
      <c r="B3" s="38"/>
      <c r="C3" s="38"/>
      <c r="D3" s="38"/>
      <c r="E3" s="38"/>
      <c r="F3" s="38"/>
      <c r="G3" s="38"/>
      <c r="H3" s="39"/>
      <c r="I3" s="40"/>
      <c r="J3" s="41"/>
      <c r="K3" s="41"/>
    </row>
    <row r="4" spans="1:11" ht="23.25">
      <c r="A4" s="169" t="s">
        <v>34</v>
      </c>
      <c r="B4" s="170"/>
      <c r="C4" s="170"/>
      <c r="D4" s="170"/>
      <c r="E4" s="170"/>
      <c r="F4" s="170"/>
      <c r="G4" s="170"/>
      <c r="H4" s="170"/>
      <c r="I4" s="170"/>
      <c r="J4" s="170"/>
      <c r="K4" s="171"/>
    </row>
    <row r="5" spans="1:11" ht="4.5" customHeight="1">
      <c r="A5" s="177"/>
      <c r="B5" s="177"/>
      <c r="C5" s="177"/>
      <c r="D5" s="177"/>
      <c r="E5" s="177"/>
      <c r="F5" s="177"/>
      <c r="G5" s="177"/>
      <c r="H5" s="177"/>
      <c r="I5" s="177"/>
      <c r="J5" s="41"/>
      <c r="K5" s="41"/>
    </row>
    <row r="6" spans="1:11" s="45" customFormat="1" ht="20.25" customHeight="1">
      <c r="A6" s="5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s="45" customFormat="1" ht="20.25" customHeight="1">
      <c r="A7" s="172" t="str">
        <f>'AR CONDICIONADO'!A7:D7</f>
        <v>REFERENCIA : INSTALAÇÕES DE AR CONDICIONADO</v>
      </c>
      <c r="B7" s="173"/>
      <c r="C7" s="173"/>
      <c r="D7" s="173"/>
      <c r="E7" s="173"/>
      <c r="F7" s="173"/>
      <c r="G7" s="174"/>
      <c r="H7" s="42" t="str">
        <f>'AR CONDICIONADO'!E7</f>
        <v>CONTRATO:363.358-88</v>
      </c>
      <c r="I7" s="43"/>
      <c r="J7" s="43"/>
      <c r="K7" s="44"/>
    </row>
    <row r="8" spans="1:11" s="45" customFormat="1" ht="20.25" customHeight="1">
      <c r="A8" s="172" t="str">
        <f>'AR CONDICIONADO'!A8:I8</f>
        <v>LOCAL: BAIRRO ALTO DA COLINA - PATOS DE MINAS/MG</v>
      </c>
      <c r="B8" s="173"/>
      <c r="C8" s="173"/>
      <c r="D8" s="173"/>
      <c r="E8" s="173"/>
      <c r="F8" s="173"/>
      <c r="G8" s="173"/>
      <c r="H8" s="173"/>
      <c r="I8" s="173"/>
      <c r="J8" s="173"/>
      <c r="K8" s="174"/>
    </row>
    <row r="9" spans="1:11" s="45" customFormat="1" ht="20.25" customHeight="1">
      <c r="A9" s="144" t="s">
        <v>2</v>
      </c>
      <c r="B9" s="145"/>
      <c r="C9" s="145"/>
      <c r="D9" s="145"/>
      <c r="E9" s="146"/>
      <c r="F9" s="181" t="str">
        <f>'AR CONDICIONADO'!E9</f>
        <v>CREA: MG-30.465/D</v>
      </c>
      <c r="G9" s="181"/>
      <c r="H9" s="181"/>
      <c r="I9" s="182" t="s">
        <v>18</v>
      </c>
      <c r="J9" s="183"/>
      <c r="K9" s="184"/>
    </row>
    <row r="10" spans="1:11" s="45" customFormat="1" ht="15">
      <c r="A10" s="186" t="s">
        <v>94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8"/>
    </row>
    <row r="11" spans="1:11" s="45" customFormat="1" ht="4.5" customHeight="1" thickBot="1">
      <c r="A11" s="185"/>
      <c r="B11" s="185"/>
      <c r="C11" s="185"/>
      <c r="D11" s="46"/>
      <c r="E11" s="46"/>
      <c r="F11" s="46"/>
      <c r="G11" s="46"/>
      <c r="H11" s="46"/>
      <c r="I11" s="46"/>
      <c r="J11" s="46"/>
      <c r="K11" s="46"/>
    </row>
    <row r="12" spans="1:11" s="45" customFormat="1" ht="12.75">
      <c r="A12" s="47"/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s="45" customFormat="1" ht="12.75">
      <c r="A13" s="51" t="s">
        <v>35</v>
      </c>
      <c r="B13" s="46"/>
      <c r="C13" s="46"/>
      <c r="D13" s="46"/>
      <c r="E13" s="46"/>
      <c r="F13" s="46"/>
      <c r="G13" s="46"/>
      <c r="H13" s="46"/>
      <c r="I13" s="46"/>
      <c r="J13" s="46"/>
      <c r="K13" s="52"/>
    </row>
    <row r="14" spans="1:11" s="45" customFormat="1" ht="13.5" thickBot="1">
      <c r="A14" s="51"/>
      <c r="B14" s="46"/>
      <c r="C14" s="46"/>
      <c r="D14" s="46"/>
      <c r="E14" s="46"/>
      <c r="F14" s="46"/>
      <c r="G14" s="46"/>
      <c r="H14" s="46"/>
      <c r="I14" s="46"/>
      <c r="J14" s="46"/>
      <c r="K14" s="52"/>
    </row>
    <row r="15" spans="1:11" s="45" customFormat="1" ht="13.5" thickBot="1">
      <c r="A15" s="51"/>
      <c r="B15" s="53">
        <v>0.009</v>
      </c>
      <c r="C15" s="46"/>
      <c r="D15" s="46"/>
      <c r="E15" s="46"/>
      <c r="F15" s="46"/>
      <c r="G15" s="46"/>
      <c r="H15" s="46"/>
      <c r="I15" s="46"/>
      <c r="J15" s="46"/>
      <c r="K15" s="52"/>
    </row>
    <row r="16" spans="1:11" s="45" customFormat="1" ht="12.75">
      <c r="A16" s="51"/>
      <c r="B16" s="46"/>
      <c r="C16" s="46"/>
      <c r="D16" s="46"/>
      <c r="E16" s="54" t="s">
        <v>36</v>
      </c>
      <c r="F16" s="46"/>
      <c r="G16" s="46"/>
      <c r="H16" s="46"/>
      <c r="I16" s="55" t="s">
        <v>37</v>
      </c>
      <c r="J16" s="56">
        <f>1+B19+B23+B31</f>
        <v>1.09</v>
      </c>
      <c r="K16" s="52"/>
    </row>
    <row r="17" spans="1:11" s="45" customFormat="1" ht="12.75">
      <c r="A17" s="51" t="s">
        <v>38</v>
      </c>
      <c r="B17" s="46"/>
      <c r="C17" s="46"/>
      <c r="D17" s="46"/>
      <c r="E17" s="54" t="s">
        <v>39</v>
      </c>
      <c r="F17" s="46"/>
      <c r="G17" s="46"/>
      <c r="H17" s="46"/>
      <c r="I17" s="55" t="s">
        <v>40</v>
      </c>
      <c r="J17" s="56">
        <f>1+B15</f>
        <v>1.009</v>
      </c>
      <c r="K17" s="52"/>
    </row>
    <row r="18" spans="1:11" s="45" customFormat="1" ht="13.5" thickBot="1">
      <c r="A18" s="51"/>
      <c r="B18" s="46"/>
      <c r="C18" s="46"/>
      <c r="D18" s="46"/>
      <c r="E18" s="54" t="s">
        <v>41</v>
      </c>
      <c r="F18" s="46"/>
      <c r="G18" s="46"/>
      <c r="H18" s="46"/>
      <c r="I18" s="55" t="s">
        <v>42</v>
      </c>
      <c r="J18" s="56">
        <f>1+B27</f>
        <v>1.0691</v>
      </c>
      <c r="K18" s="52"/>
    </row>
    <row r="19" spans="1:11" s="45" customFormat="1" ht="13.5" thickBot="1">
      <c r="A19" s="51"/>
      <c r="B19" s="53">
        <v>0.019</v>
      </c>
      <c r="C19" s="46"/>
      <c r="D19" s="46"/>
      <c r="E19" s="54" t="s">
        <v>43</v>
      </c>
      <c r="F19" s="46"/>
      <c r="G19" s="46"/>
      <c r="H19" s="46"/>
      <c r="I19" s="55" t="s">
        <v>44</v>
      </c>
      <c r="J19" s="56">
        <f>1-C36-E36-G36-C38</f>
        <v>0.9435</v>
      </c>
      <c r="K19" s="52"/>
    </row>
    <row r="20" spans="1:11" s="45" customFormat="1" ht="12.75">
      <c r="A20" s="51"/>
      <c r="B20" s="46"/>
      <c r="C20" s="46"/>
      <c r="D20" s="46"/>
      <c r="E20" s="46"/>
      <c r="F20" s="46"/>
      <c r="G20" s="46"/>
      <c r="H20" s="46"/>
      <c r="I20" s="46"/>
      <c r="J20" s="46"/>
      <c r="K20" s="52"/>
    </row>
    <row r="21" spans="1:11" s="45" customFormat="1" ht="12.75">
      <c r="A21" s="51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52"/>
    </row>
    <row r="22" spans="1:11" s="45" customFormat="1" ht="13.5" thickBot="1">
      <c r="A22" s="51"/>
      <c r="B22" s="46"/>
      <c r="C22" s="46"/>
      <c r="D22" s="46"/>
      <c r="E22" s="46"/>
      <c r="F22" s="46"/>
      <c r="G22" s="46"/>
      <c r="H22" s="46"/>
      <c r="I22" s="46"/>
      <c r="J22" s="46"/>
      <c r="K22" s="52"/>
    </row>
    <row r="23" spans="1:11" s="45" customFormat="1" ht="13.5" thickBot="1">
      <c r="A23" s="51"/>
      <c r="B23" s="53">
        <v>0.0675</v>
      </c>
      <c r="C23" s="46"/>
      <c r="D23" s="46"/>
      <c r="E23" s="46"/>
      <c r="F23" s="46"/>
      <c r="G23" s="46"/>
      <c r="H23" s="46"/>
      <c r="I23" s="46"/>
      <c r="J23" s="46"/>
      <c r="K23" s="52"/>
    </row>
    <row r="24" spans="1:11" s="45" customFormat="1" ht="12.75">
      <c r="A24" s="51"/>
      <c r="B24" s="46"/>
      <c r="C24" s="46"/>
      <c r="D24" s="46"/>
      <c r="E24" s="46"/>
      <c r="F24" s="46"/>
      <c r="G24" s="46"/>
      <c r="H24" s="46"/>
      <c r="I24" s="46"/>
      <c r="J24" s="46"/>
      <c r="K24" s="52"/>
    </row>
    <row r="25" spans="1:11" s="45" customFormat="1" ht="12.75">
      <c r="A25" s="51" t="s">
        <v>46</v>
      </c>
      <c r="B25" s="46"/>
      <c r="C25" s="46"/>
      <c r="D25" s="46"/>
      <c r="E25" s="46"/>
      <c r="F25" s="46"/>
      <c r="G25" s="46"/>
      <c r="H25" s="46"/>
      <c r="I25" s="46"/>
      <c r="J25" s="46"/>
      <c r="K25" s="52"/>
    </row>
    <row r="26" spans="1:11" s="45" customFormat="1" ht="13.5" thickBot="1">
      <c r="A26" s="51"/>
      <c r="B26" s="46"/>
      <c r="C26" s="46"/>
      <c r="D26" s="46"/>
      <c r="E26" s="46"/>
      <c r="F26" s="46"/>
      <c r="G26" s="46"/>
      <c r="H26" s="46"/>
      <c r="I26" s="46"/>
      <c r="J26" s="46"/>
      <c r="K26" s="52"/>
    </row>
    <row r="27" spans="1:11" s="45" customFormat="1" ht="13.5" thickBot="1">
      <c r="A27" s="51"/>
      <c r="B27" s="53">
        <v>0.0691</v>
      </c>
      <c r="C27" s="46"/>
      <c r="D27" s="46"/>
      <c r="E27" s="46"/>
      <c r="F27" s="46"/>
      <c r="G27" s="46"/>
      <c r="H27" s="46"/>
      <c r="I27" s="46"/>
      <c r="J27" s="46"/>
      <c r="K27" s="52"/>
    </row>
    <row r="28" spans="1:11" s="45" customFormat="1" ht="12.75">
      <c r="A28" s="51"/>
      <c r="B28" s="46"/>
      <c r="C28" s="46"/>
      <c r="D28" s="46"/>
      <c r="E28" s="46"/>
      <c r="F28" s="46"/>
      <c r="G28" s="46"/>
      <c r="H28" s="46"/>
      <c r="I28" s="46"/>
      <c r="J28" s="46"/>
      <c r="K28" s="52"/>
    </row>
    <row r="29" spans="1:11" s="45" customFormat="1" ht="12.75">
      <c r="A29" s="51" t="s">
        <v>47</v>
      </c>
      <c r="B29" s="46"/>
      <c r="C29" s="46"/>
      <c r="D29" s="46"/>
      <c r="E29" s="46"/>
      <c r="F29" s="46"/>
      <c r="G29" s="46"/>
      <c r="H29" s="46"/>
      <c r="I29" s="46"/>
      <c r="J29" s="46"/>
      <c r="K29" s="52"/>
    </row>
    <row r="30" spans="1:11" s="45" customFormat="1" ht="13.5" thickBot="1">
      <c r="A30" s="51"/>
      <c r="B30" s="46"/>
      <c r="C30" s="46"/>
      <c r="D30" s="46"/>
      <c r="E30" s="46"/>
      <c r="F30" s="46"/>
      <c r="G30" s="46"/>
      <c r="H30" s="46"/>
      <c r="I30" s="46"/>
      <c r="J30" s="46"/>
      <c r="K30" s="52"/>
    </row>
    <row r="31" spans="1:11" s="45" customFormat="1" ht="13.5" thickBot="1">
      <c r="A31" s="51"/>
      <c r="B31" s="53">
        <v>0.0035</v>
      </c>
      <c r="C31" s="46"/>
      <c r="D31" s="46"/>
      <c r="E31" s="46"/>
      <c r="F31" s="46"/>
      <c r="G31" s="46"/>
      <c r="H31" s="46"/>
      <c r="I31" s="46"/>
      <c r="J31" s="46"/>
      <c r="K31" s="52"/>
    </row>
    <row r="32" spans="1:11" s="45" customFormat="1" ht="12.75">
      <c r="A32" s="51"/>
      <c r="B32" s="57"/>
      <c r="C32" s="46"/>
      <c r="D32" s="46"/>
      <c r="E32" s="46"/>
      <c r="F32" s="46"/>
      <c r="G32" s="46"/>
      <c r="H32" s="46"/>
      <c r="I32" s="46"/>
      <c r="J32" s="46"/>
      <c r="K32" s="52"/>
    </row>
    <row r="33" spans="1:11" s="45" customFormat="1" ht="25.5" customHeight="1">
      <c r="A33" s="178" t="s">
        <v>48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80"/>
    </row>
    <row r="34" spans="1:11" s="45" customFormat="1" ht="12.75">
      <c r="A34" s="58" t="s">
        <v>49</v>
      </c>
      <c r="B34" s="46"/>
      <c r="C34" s="46"/>
      <c r="D34" s="46"/>
      <c r="E34" s="46"/>
      <c r="F34" s="46"/>
      <c r="G34" s="46"/>
      <c r="H34" s="46"/>
      <c r="I34" s="46"/>
      <c r="J34" s="46"/>
      <c r="K34" s="52"/>
    </row>
    <row r="35" spans="1:11" s="45" customFormat="1" ht="13.5" thickBot="1">
      <c r="A35" s="51"/>
      <c r="B35" s="46"/>
      <c r="C35" s="46"/>
      <c r="D35" s="46"/>
      <c r="E35" s="46"/>
      <c r="F35" s="46"/>
      <c r="G35" s="46"/>
      <c r="H35" s="46"/>
      <c r="I35" s="46"/>
      <c r="J35" s="46"/>
      <c r="K35" s="52"/>
    </row>
    <row r="36" spans="1:11" s="45" customFormat="1" ht="13.5" thickBot="1">
      <c r="A36" s="51"/>
      <c r="B36" s="46" t="s">
        <v>50</v>
      </c>
      <c r="C36" s="53">
        <v>0.03</v>
      </c>
      <c r="D36" s="59" t="s">
        <v>51</v>
      </c>
      <c r="E36" s="53">
        <v>0.0065</v>
      </c>
      <c r="F36" s="59" t="s">
        <v>52</v>
      </c>
      <c r="G36" s="53">
        <v>0.02</v>
      </c>
      <c r="H36" s="46"/>
      <c r="I36" s="46"/>
      <c r="J36" s="60"/>
      <c r="K36" s="52"/>
    </row>
    <row r="37" spans="1:11" s="45" customFormat="1" ht="13.5" thickBot="1">
      <c r="A37" s="51"/>
      <c r="B37" s="46"/>
      <c r="C37" s="46"/>
      <c r="D37" s="46"/>
      <c r="E37" s="46"/>
      <c r="F37" s="46"/>
      <c r="G37" s="46"/>
      <c r="H37" s="46"/>
      <c r="I37" s="46"/>
      <c r="J37" s="60"/>
      <c r="K37" s="52"/>
    </row>
    <row r="38" spans="1:11" s="45" customFormat="1" ht="13.5" thickBot="1">
      <c r="A38" s="51"/>
      <c r="B38" s="46" t="s">
        <v>53</v>
      </c>
      <c r="C38" s="53">
        <v>0</v>
      </c>
      <c r="D38" s="46"/>
      <c r="E38" s="46"/>
      <c r="F38" s="57"/>
      <c r="G38" s="46"/>
      <c r="H38" s="46"/>
      <c r="I38" s="60"/>
      <c r="J38" s="46"/>
      <c r="K38" s="52"/>
    </row>
    <row r="39" spans="1:11" s="45" customFormat="1" ht="12.75">
      <c r="A39" s="51"/>
      <c r="B39" s="46"/>
      <c r="C39" s="46"/>
      <c r="D39" s="46"/>
      <c r="E39" s="46"/>
      <c r="F39" s="46"/>
      <c r="G39" s="46"/>
      <c r="H39" s="46"/>
      <c r="I39" s="46"/>
      <c r="J39" s="46"/>
      <c r="K39" s="52"/>
    </row>
    <row r="40" spans="1:11" s="45" customFormat="1" ht="15.75">
      <c r="A40" s="51"/>
      <c r="B40" s="61"/>
      <c r="C40" s="61" t="s">
        <v>54</v>
      </c>
      <c r="D40" s="62">
        <f>(J16*J17*J18/J19)-1</f>
        <v>0.24621819925808142</v>
      </c>
      <c r="E40" s="46"/>
      <c r="F40" s="46"/>
      <c r="G40" s="46"/>
      <c r="H40" s="46"/>
      <c r="I40" s="46"/>
      <c r="J40" s="46"/>
      <c r="K40" s="52"/>
    </row>
    <row r="41" spans="1:11" ht="13.5" thickBo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5"/>
    </row>
  </sheetData>
  <sheetProtection password="F751" sheet="1" objects="1" scenarios="1"/>
  <mergeCells count="12">
    <mergeCell ref="A33:K33"/>
    <mergeCell ref="F9:H9"/>
    <mergeCell ref="I9:K9"/>
    <mergeCell ref="A11:C11"/>
    <mergeCell ref="A10:K10"/>
    <mergeCell ref="A7:G7"/>
    <mergeCell ref="A8:K8"/>
    <mergeCell ref="A9:E9"/>
    <mergeCell ref="A1:K1"/>
    <mergeCell ref="A2:K2"/>
    <mergeCell ref="A4:K4"/>
    <mergeCell ref="A5:I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4"/>
  <headerFooter alignWithMargins="0">
    <oddFooter>&amp;CPágina &amp;P de &amp;N</oddFooter>
  </headerFooter>
  <legacyDrawing r:id="rId3"/>
  <oleObjects>
    <oleObject progId="Word.Picture.8" shapeId="1084581" r:id="rId1"/>
    <oleObject progId="Word.Picture.8" shapeId="108458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75" zoomScaleNormal="75" workbookViewId="0" topLeftCell="A1">
      <selection activeCell="H22" sqref="H22"/>
    </sheetView>
  </sheetViews>
  <sheetFormatPr defaultColWidth="9.140625" defaultRowHeight="12.75"/>
  <cols>
    <col min="2" max="2" width="11.421875" style="0" bestFit="1" customWidth="1"/>
    <col min="4" max="4" width="13.140625" style="0" bestFit="1" customWidth="1"/>
  </cols>
  <sheetData>
    <row r="1" spans="1:11" ht="23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3.25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3.25">
      <c r="A3" s="38"/>
      <c r="B3" s="38"/>
      <c r="C3" s="38"/>
      <c r="D3" s="38"/>
      <c r="E3" s="38"/>
      <c r="F3" s="38"/>
      <c r="G3" s="38"/>
      <c r="H3" s="39"/>
      <c r="I3" s="40"/>
      <c r="J3" s="41"/>
      <c r="K3" s="41"/>
    </row>
    <row r="4" spans="1:11" ht="23.25">
      <c r="A4" s="169" t="s">
        <v>34</v>
      </c>
      <c r="B4" s="170"/>
      <c r="C4" s="170"/>
      <c r="D4" s="170"/>
      <c r="E4" s="170"/>
      <c r="F4" s="170"/>
      <c r="G4" s="170"/>
      <c r="H4" s="170"/>
      <c r="I4" s="170"/>
      <c r="J4" s="170"/>
      <c r="K4" s="171"/>
    </row>
    <row r="5" spans="1:11" ht="23.25">
      <c r="A5" s="177"/>
      <c r="B5" s="177"/>
      <c r="C5" s="177"/>
      <c r="D5" s="177"/>
      <c r="E5" s="177"/>
      <c r="F5" s="177"/>
      <c r="G5" s="177"/>
      <c r="H5" s="177"/>
      <c r="I5" s="177"/>
      <c r="J5" s="41"/>
      <c r="K5" s="41"/>
    </row>
    <row r="6" spans="1:11" ht="18">
      <c r="A6" s="5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5">
      <c r="A7" s="172" t="str">
        <f>'AR CONDICIONADO'!A7:D7</f>
        <v>REFERENCIA : INSTALAÇÕES DE AR CONDICIONADO</v>
      </c>
      <c r="B7" s="173"/>
      <c r="C7" s="173"/>
      <c r="D7" s="173"/>
      <c r="E7" s="173"/>
      <c r="F7" s="173"/>
      <c r="G7" s="174"/>
      <c r="H7" s="42" t="str">
        <f>'AR CONDICIONADO'!E7</f>
        <v>CONTRATO:363.358-88</v>
      </c>
      <c r="I7" s="43"/>
      <c r="J7" s="43"/>
      <c r="K7" s="44"/>
    </row>
    <row r="8" spans="1:11" ht="15">
      <c r="A8" s="172" t="str">
        <f>'AR CONDICIONADO'!A8:I8</f>
        <v>LOCAL: BAIRRO ALTO DA COLINA - PATOS DE MINAS/MG</v>
      </c>
      <c r="B8" s="173"/>
      <c r="C8" s="173"/>
      <c r="D8" s="173"/>
      <c r="E8" s="173"/>
      <c r="F8" s="173"/>
      <c r="G8" s="173"/>
      <c r="H8" s="173"/>
      <c r="I8" s="173"/>
      <c r="J8" s="173"/>
      <c r="K8" s="174"/>
    </row>
    <row r="9" spans="1:11" ht="15">
      <c r="A9" s="144" t="s">
        <v>2</v>
      </c>
      <c r="B9" s="145"/>
      <c r="C9" s="145"/>
      <c r="D9" s="145"/>
      <c r="E9" s="146"/>
      <c r="F9" s="181" t="str">
        <f>'AR CONDICIONADO'!E9</f>
        <v>CREA: MG-30.465/D</v>
      </c>
      <c r="G9" s="181"/>
      <c r="H9" s="181"/>
      <c r="I9" s="182" t="s">
        <v>18</v>
      </c>
      <c r="J9" s="183"/>
      <c r="K9" s="184"/>
    </row>
    <row r="10" spans="1:11" ht="15">
      <c r="A10" s="186" t="s">
        <v>94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8"/>
    </row>
    <row r="11" spans="1:11" s="45" customFormat="1" ht="4.5" customHeight="1" thickBot="1">
      <c r="A11" s="185"/>
      <c r="B11" s="185"/>
      <c r="C11" s="185"/>
      <c r="D11" s="46"/>
      <c r="E11" s="46"/>
      <c r="F11" s="46"/>
      <c r="G11" s="46"/>
      <c r="H11" s="46"/>
      <c r="I11" s="46"/>
      <c r="J11" s="46"/>
      <c r="K11" s="46"/>
    </row>
    <row r="12" spans="1:11" s="45" customFormat="1" ht="12.75">
      <c r="A12" s="47"/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s="45" customFormat="1" ht="12.75">
      <c r="A13" s="51" t="s">
        <v>35</v>
      </c>
      <c r="B13" s="46"/>
      <c r="C13" s="46"/>
      <c r="D13" s="46"/>
      <c r="E13" s="46"/>
      <c r="F13" s="46"/>
      <c r="G13" s="46"/>
      <c r="H13" s="46"/>
      <c r="I13" s="46"/>
      <c r="J13" s="46"/>
      <c r="K13" s="52"/>
    </row>
    <row r="14" spans="1:11" s="45" customFormat="1" ht="13.5" thickBot="1">
      <c r="A14" s="51"/>
      <c r="B14" s="46"/>
      <c r="C14" s="46"/>
      <c r="D14" s="46"/>
      <c r="E14" s="46"/>
      <c r="F14" s="46"/>
      <c r="G14" s="46"/>
      <c r="H14" s="46"/>
      <c r="I14" s="46"/>
      <c r="J14" s="46"/>
      <c r="K14" s="52"/>
    </row>
    <row r="15" spans="1:11" s="45" customFormat="1" ht="13.5" thickBot="1">
      <c r="A15" s="51"/>
      <c r="B15" s="53">
        <v>0.0005</v>
      </c>
      <c r="C15" s="46"/>
      <c r="D15" s="46"/>
      <c r="E15" s="46"/>
      <c r="F15" s="46"/>
      <c r="G15" s="46"/>
      <c r="H15" s="46"/>
      <c r="I15" s="46"/>
      <c r="J15" s="46"/>
      <c r="K15" s="52"/>
    </row>
    <row r="16" spans="1:11" s="45" customFormat="1" ht="12.75">
      <c r="A16" s="51"/>
      <c r="B16" s="46"/>
      <c r="C16" s="46"/>
      <c r="D16" s="46"/>
      <c r="E16" s="54" t="s">
        <v>36</v>
      </c>
      <c r="F16" s="46"/>
      <c r="G16" s="46"/>
      <c r="H16" s="46"/>
      <c r="I16" s="55" t="s">
        <v>37</v>
      </c>
      <c r="J16" s="56">
        <f>1+B19+B23+B31</f>
        <v>1.0289</v>
      </c>
      <c r="K16" s="52"/>
    </row>
    <row r="17" spans="1:11" s="45" customFormat="1" ht="12.75">
      <c r="A17" s="51" t="s">
        <v>38</v>
      </c>
      <c r="B17" s="46"/>
      <c r="C17" s="46"/>
      <c r="D17" s="46"/>
      <c r="E17" s="54" t="s">
        <v>39</v>
      </c>
      <c r="F17" s="46"/>
      <c r="G17" s="46"/>
      <c r="H17" s="46"/>
      <c r="I17" s="55" t="s">
        <v>40</v>
      </c>
      <c r="J17" s="56">
        <f>1+B15</f>
        <v>1.0005</v>
      </c>
      <c r="K17" s="52"/>
    </row>
    <row r="18" spans="1:11" s="45" customFormat="1" ht="13.5" thickBot="1">
      <c r="A18" s="51"/>
      <c r="B18" s="46"/>
      <c r="C18" s="46"/>
      <c r="D18" s="46"/>
      <c r="E18" s="54" t="s">
        <v>41</v>
      </c>
      <c r="F18" s="46"/>
      <c r="G18" s="46"/>
      <c r="H18" s="46"/>
      <c r="I18" s="55" t="s">
        <v>42</v>
      </c>
      <c r="J18" s="56">
        <f>1+B27</f>
        <v>1.0383</v>
      </c>
      <c r="K18" s="52"/>
    </row>
    <row r="19" spans="1:11" s="45" customFormat="1" ht="13.5" thickBot="1">
      <c r="A19" s="51"/>
      <c r="B19" s="53">
        <v>0</v>
      </c>
      <c r="C19" s="46"/>
      <c r="D19" s="46"/>
      <c r="E19" s="54" t="s">
        <v>43</v>
      </c>
      <c r="F19" s="46"/>
      <c r="G19" s="46"/>
      <c r="H19" s="46"/>
      <c r="I19" s="55" t="s">
        <v>44</v>
      </c>
      <c r="J19" s="56">
        <f>1-C36-E36-G36-C38</f>
        <v>0.9635</v>
      </c>
      <c r="K19" s="52"/>
    </row>
    <row r="20" spans="1:11" s="45" customFormat="1" ht="12.75">
      <c r="A20" s="51"/>
      <c r="B20" s="46"/>
      <c r="C20" s="46"/>
      <c r="D20" s="46"/>
      <c r="E20" s="46"/>
      <c r="F20" s="46"/>
      <c r="G20" s="46"/>
      <c r="H20" s="46"/>
      <c r="I20" s="46"/>
      <c r="J20" s="46"/>
      <c r="K20" s="52"/>
    </row>
    <row r="21" spans="1:11" s="45" customFormat="1" ht="12.75">
      <c r="A21" s="51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52"/>
    </row>
    <row r="22" spans="1:11" s="45" customFormat="1" ht="13.5" thickBot="1">
      <c r="A22" s="51"/>
      <c r="B22" s="46"/>
      <c r="C22" s="46"/>
      <c r="D22" s="46"/>
      <c r="E22" s="46"/>
      <c r="F22" s="46"/>
      <c r="G22" s="46"/>
      <c r="H22" s="46"/>
      <c r="I22" s="46"/>
      <c r="J22" s="46"/>
      <c r="K22" s="52"/>
    </row>
    <row r="23" spans="1:11" s="45" customFormat="1" ht="13.5" thickBot="1">
      <c r="A23" s="51"/>
      <c r="B23" s="53">
        <v>0.0259</v>
      </c>
      <c r="C23" s="46"/>
      <c r="D23" s="46"/>
      <c r="E23" s="46"/>
      <c r="F23" s="46"/>
      <c r="G23" s="46"/>
      <c r="H23" s="46"/>
      <c r="I23" s="46"/>
      <c r="J23" s="46"/>
      <c r="K23" s="52"/>
    </row>
    <row r="24" spans="1:11" s="45" customFormat="1" ht="12.75">
      <c r="A24" s="51"/>
      <c r="B24" s="46"/>
      <c r="C24" s="46"/>
      <c r="D24" s="46"/>
      <c r="E24" s="46"/>
      <c r="F24" s="46"/>
      <c r="G24" s="46"/>
      <c r="H24" s="46"/>
      <c r="I24" s="46"/>
      <c r="J24" s="46"/>
      <c r="K24" s="52"/>
    </row>
    <row r="25" spans="1:11" s="45" customFormat="1" ht="12.75">
      <c r="A25" s="51" t="s">
        <v>46</v>
      </c>
      <c r="B25" s="46"/>
      <c r="C25" s="46"/>
      <c r="D25" s="46"/>
      <c r="E25" s="46"/>
      <c r="F25" s="46"/>
      <c r="G25" s="46"/>
      <c r="H25" s="46"/>
      <c r="I25" s="46"/>
      <c r="J25" s="46"/>
      <c r="K25" s="52"/>
    </row>
    <row r="26" spans="1:11" s="45" customFormat="1" ht="13.5" thickBot="1">
      <c r="A26" s="51"/>
      <c r="B26" s="46"/>
      <c r="C26" s="46"/>
      <c r="D26" s="46"/>
      <c r="E26" s="46"/>
      <c r="F26" s="46"/>
      <c r="G26" s="46"/>
      <c r="H26" s="46"/>
      <c r="I26" s="46"/>
      <c r="J26" s="46"/>
      <c r="K26" s="52"/>
    </row>
    <row r="27" spans="1:11" s="45" customFormat="1" ht="13.5" thickBot="1">
      <c r="A27" s="51"/>
      <c r="B27" s="53">
        <v>0.0383</v>
      </c>
      <c r="C27" s="46"/>
      <c r="D27" s="46"/>
      <c r="E27" s="46"/>
      <c r="F27" s="46"/>
      <c r="G27" s="46"/>
      <c r="H27" s="46"/>
      <c r="I27" s="46"/>
      <c r="J27" s="46"/>
      <c r="K27" s="52"/>
    </row>
    <row r="28" spans="1:11" s="45" customFormat="1" ht="12.75">
      <c r="A28" s="51"/>
      <c r="B28" s="46"/>
      <c r="C28" s="46"/>
      <c r="D28" s="46"/>
      <c r="E28" s="46"/>
      <c r="F28" s="46"/>
      <c r="G28" s="46"/>
      <c r="H28" s="46"/>
      <c r="I28" s="46"/>
      <c r="J28" s="46"/>
      <c r="K28" s="52"/>
    </row>
    <row r="29" spans="1:11" s="45" customFormat="1" ht="12.75">
      <c r="A29" s="51" t="s">
        <v>47</v>
      </c>
      <c r="B29" s="46"/>
      <c r="C29" s="46"/>
      <c r="D29" s="46"/>
      <c r="E29" s="46"/>
      <c r="F29" s="46"/>
      <c r="G29" s="46"/>
      <c r="H29" s="46"/>
      <c r="I29" s="46"/>
      <c r="J29" s="46"/>
      <c r="K29" s="52"/>
    </row>
    <row r="30" spans="1:11" s="45" customFormat="1" ht="13.5" thickBot="1">
      <c r="A30" s="51"/>
      <c r="B30" s="46"/>
      <c r="C30" s="46"/>
      <c r="D30" s="46"/>
      <c r="E30" s="46"/>
      <c r="F30" s="46"/>
      <c r="G30" s="46"/>
      <c r="H30" s="46"/>
      <c r="I30" s="46"/>
      <c r="J30" s="46"/>
      <c r="K30" s="52"/>
    </row>
    <row r="31" spans="1:11" s="45" customFormat="1" ht="13.5" thickBot="1">
      <c r="A31" s="51"/>
      <c r="B31" s="53">
        <v>0.003</v>
      </c>
      <c r="C31" s="46"/>
      <c r="D31" s="46"/>
      <c r="E31" s="46"/>
      <c r="F31" s="46"/>
      <c r="G31" s="46"/>
      <c r="H31" s="46"/>
      <c r="I31" s="46"/>
      <c r="J31" s="46"/>
      <c r="K31" s="52"/>
    </row>
    <row r="32" spans="1:11" s="45" customFormat="1" ht="12.75">
      <c r="A32" s="51"/>
      <c r="B32" s="57"/>
      <c r="C32" s="46"/>
      <c r="D32" s="46"/>
      <c r="E32" s="46"/>
      <c r="F32" s="46"/>
      <c r="G32" s="46"/>
      <c r="H32" s="46"/>
      <c r="I32" s="46"/>
      <c r="J32" s="46"/>
      <c r="K32" s="52"/>
    </row>
    <row r="33" spans="1:11" s="45" customFormat="1" ht="25.5" customHeight="1">
      <c r="A33" s="178" t="s">
        <v>48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80"/>
    </row>
    <row r="34" spans="1:11" s="45" customFormat="1" ht="12.75">
      <c r="A34" s="58" t="s">
        <v>49</v>
      </c>
      <c r="B34" s="46"/>
      <c r="C34" s="46"/>
      <c r="D34" s="46"/>
      <c r="E34" s="46"/>
      <c r="F34" s="46"/>
      <c r="G34" s="46"/>
      <c r="H34" s="46"/>
      <c r="I34" s="46"/>
      <c r="J34" s="46"/>
      <c r="K34" s="52"/>
    </row>
    <row r="35" spans="1:11" s="45" customFormat="1" ht="13.5" thickBot="1">
      <c r="A35" s="51"/>
      <c r="B35" s="46"/>
      <c r="C35" s="46"/>
      <c r="D35" s="46"/>
      <c r="E35" s="46"/>
      <c r="F35" s="46"/>
      <c r="G35" s="46"/>
      <c r="H35" s="46"/>
      <c r="I35" s="46"/>
      <c r="J35" s="46"/>
      <c r="K35" s="52"/>
    </row>
    <row r="36" spans="1:11" s="45" customFormat="1" ht="13.5" thickBot="1">
      <c r="A36" s="51"/>
      <c r="B36" s="46" t="s">
        <v>50</v>
      </c>
      <c r="C36" s="53">
        <v>0.03</v>
      </c>
      <c r="D36" s="59" t="s">
        <v>51</v>
      </c>
      <c r="E36" s="53">
        <v>0.0065</v>
      </c>
      <c r="F36" s="59" t="s">
        <v>52</v>
      </c>
      <c r="G36" s="53"/>
      <c r="H36" s="46"/>
      <c r="I36" s="46"/>
      <c r="J36" s="60"/>
      <c r="K36" s="52"/>
    </row>
    <row r="37" spans="1:11" s="45" customFormat="1" ht="13.5" thickBot="1">
      <c r="A37" s="51"/>
      <c r="B37" s="46"/>
      <c r="C37" s="46"/>
      <c r="D37" s="46"/>
      <c r="E37" s="46"/>
      <c r="F37" s="46"/>
      <c r="G37" s="46"/>
      <c r="H37" s="46"/>
      <c r="I37" s="46"/>
      <c r="J37" s="60"/>
      <c r="K37" s="52"/>
    </row>
    <row r="38" spans="1:11" s="45" customFormat="1" ht="13.5" thickBot="1">
      <c r="A38" s="51"/>
      <c r="B38" s="46" t="s">
        <v>53</v>
      </c>
      <c r="C38" s="53">
        <v>0</v>
      </c>
      <c r="D38" s="46"/>
      <c r="E38" s="46"/>
      <c r="F38" s="57"/>
      <c r="G38" s="46"/>
      <c r="H38" s="46"/>
      <c r="I38" s="60"/>
      <c r="J38" s="46"/>
      <c r="K38" s="52"/>
    </row>
    <row r="39" spans="1:11" s="45" customFormat="1" ht="12.75">
      <c r="A39" s="51"/>
      <c r="B39" s="46"/>
      <c r="C39" s="46"/>
      <c r="D39" s="46"/>
      <c r="E39" s="46"/>
      <c r="F39" s="46"/>
      <c r="G39" s="46"/>
      <c r="H39" s="46"/>
      <c r="I39" s="46"/>
      <c r="J39" s="46"/>
      <c r="K39" s="52"/>
    </row>
    <row r="40" spans="1:11" s="45" customFormat="1" ht="15.75">
      <c r="A40" s="51"/>
      <c r="B40" s="61"/>
      <c r="C40" s="61" t="s">
        <v>54</v>
      </c>
      <c r="D40" s="62">
        <f>(J16*J17*J18/J19)-1</f>
        <v>0.10933162785158235</v>
      </c>
      <c r="E40" s="46"/>
      <c r="F40" s="46"/>
      <c r="G40" s="46"/>
      <c r="H40" s="46"/>
      <c r="I40" s="46"/>
      <c r="J40" s="46"/>
      <c r="K40" s="52"/>
    </row>
    <row r="41" spans="1:11" ht="13.5" thickBo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5"/>
    </row>
  </sheetData>
  <sheetProtection password="F751" sheet="1" objects="1" scenarios="1"/>
  <mergeCells count="12">
    <mergeCell ref="A33:K33"/>
    <mergeCell ref="A11:C11"/>
    <mergeCell ref="I9:K9"/>
    <mergeCell ref="A10:K10"/>
    <mergeCell ref="A1:K1"/>
    <mergeCell ref="A2:K2"/>
    <mergeCell ref="A4:K4"/>
    <mergeCell ref="A5:I5"/>
    <mergeCell ref="A7:G7"/>
    <mergeCell ref="A8:K8"/>
    <mergeCell ref="A9:E9"/>
    <mergeCell ref="F9:H9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5" r:id="rId4"/>
  <legacyDrawing r:id="rId3"/>
  <oleObjects>
    <oleObject progId="Word.Picture.8" shapeId="1120485" r:id="rId1"/>
    <oleObject progId="Word.Picture.8" shapeId="112048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emerson</cp:lastModifiedBy>
  <cp:lastPrinted>2011-12-13T15:30:36Z</cp:lastPrinted>
  <dcterms:created xsi:type="dcterms:W3CDTF">2011-09-09T15:10:44Z</dcterms:created>
  <dcterms:modified xsi:type="dcterms:W3CDTF">2012-01-25T14:53:02Z</dcterms:modified>
  <cp:category/>
  <cp:version/>
  <cp:contentType/>
  <cp:contentStatus/>
</cp:coreProperties>
</file>