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401" windowWidth="5850" windowHeight="8655" tabRatio="743" firstSheet="1" activeTab="1"/>
  </bookViews>
  <sheets>
    <sheet name="Plan1" sheetId="1" state="hidden" r:id="rId1"/>
    <sheet name="ORÇAMENTO" sheetId="2" r:id="rId2"/>
    <sheet name="BDI" sheetId="3" r:id="rId3"/>
    <sheet name="CRONOGRAMA" sheetId="4" r:id="rId4"/>
  </sheets>
  <definedNames>
    <definedName name="_xlnm.Print_Area" localSheetId="2">'BDI'!$A$1:$K$39</definedName>
    <definedName name="_xlnm.Print_Area" localSheetId="3">'CRONOGRAMA'!$A$1:$N$21</definedName>
    <definedName name="_xlnm.Print_Area" localSheetId="1">'ORÇAMENTO'!$A$1:$I$60</definedName>
    <definedName name="_xlnm.Print_Titles" localSheetId="1">'ORÇAMENTO'!$1:$10</definedName>
  </definedNames>
  <calcPr fullCalcOnLoad="1"/>
</workbook>
</file>

<file path=xl/comments1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sharedStrings.xml><?xml version="1.0" encoding="utf-8"?>
<sst xmlns="http://schemas.openxmlformats.org/spreadsheetml/2006/main" count="275" uniqueCount="191">
  <si>
    <t xml:space="preserve"> </t>
  </si>
  <si>
    <t>ITEM</t>
  </si>
  <si>
    <t>PESO</t>
  </si>
  <si>
    <t>SUPRA-ESTRUTURA</t>
  </si>
  <si>
    <t>ALVENARIA</t>
  </si>
  <si>
    <t>VIDROS</t>
  </si>
  <si>
    <t>PINTURA</t>
  </si>
  <si>
    <t>PAVIMENTAÇÃO</t>
  </si>
  <si>
    <t>1.1</t>
  </si>
  <si>
    <t>m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</si>
  <si>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</si>
  <si>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</si>
  <si>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</si>
  <si>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</si>
  <si>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</si>
  <si>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</si>
  <si>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</si>
  <si>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</si>
  <si>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</si>
  <si>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</si>
  <si>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</si>
  <si>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</si>
  <si>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</si>
  <si>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</si>
  <si>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</si>
  <si>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</si>
  <si>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</si>
  <si>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</si>
  <si>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</si>
  <si>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</si>
  <si>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UNITÁRIO</t>
  </si>
  <si>
    <t>m2</t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</si>
  <si>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</si>
  <si>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</si>
  <si>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</si>
  <si>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</si>
  <si>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</si>
  <si>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</si>
  <si>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</si>
  <si>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</si>
  <si>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</si>
  <si>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</si>
  <si>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</si>
  <si>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</si>
  <si>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</si>
  <si>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</si>
  <si>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</si>
  <si>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Secretaria  Municipal de Planejamento e Urbanismo</t>
  </si>
  <si>
    <t>MÊS -  4</t>
  </si>
  <si>
    <t>MÊS -  5</t>
  </si>
  <si>
    <t>MÊS -  6</t>
  </si>
  <si>
    <t>PREFEITURA  DE PATOS DE MINAS</t>
  </si>
  <si>
    <t>2.1</t>
  </si>
  <si>
    <t>SINAPI</t>
  </si>
  <si>
    <t>73763/5</t>
  </si>
  <si>
    <t>TOTAL (%)</t>
  </si>
  <si>
    <t>TOTAL (R$)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</si>
  <si>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</si>
  <si>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</si>
  <si>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</si>
  <si>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</si>
  <si>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</si>
  <si>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</si>
  <si>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</si>
  <si>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</si>
  <si>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</si>
  <si>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</si>
  <si>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</si>
  <si>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</si>
  <si>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</si>
  <si>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</si>
  <si>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</si>
  <si>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</si>
  <si>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</si>
  <si>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</si>
  <si>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</si>
  <si>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</si>
  <si>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</si>
  <si>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 xml:space="preserve">PLANILHA ORÇAMENTÁRIA </t>
  </si>
  <si>
    <t>CODIGO</t>
  </si>
  <si>
    <t xml:space="preserve">DESCRIÇÃO </t>
  </si>
  <si>
    <t>UNID.</t>
  </si>
  <si>
    <t>QUANT.</t>
  </si>
  <si>
    <t>PREÇO SEM BDI</t>
  </si>
  <si>
    <t>PREÇO COM BDI</t>
  </si>
  <si>
    <t>TOTAL GERAL</t>
  </si>
  <si>
    <t>SERVIÇOS PRELIMINARES</t>
  </si>
  <si>
    <t>Sub Total 1</t>
  </si>
  <si>
    <t>Sub Total 2</t>
  </si>
  <si>
    <t>SERVIÇOS COMPLEMENTARES</t>
  </si>
  <si>
    <t>Sub Total 4</t>
  </si>
  <si>
    <t>2.2</t>
  </si>
  <si>
    <t>3.1</t>
  </si>
  <si>
    <t>3.2</t>
  </si>
  <si>
    <t>3.3</t>
  </si>
  <si>
    <t>DATA :</t>
  </si>
  <si>
    <t xml:space="preserve">BDI: </t>
  </si>
  <si>
    <t xml:space="preserve">DATA : </t>
  </si>
  <si>
    <t>DATA:</t>
  </si>
  <si>
    <t>CRONOGRAMA FISICO-FINANCEIRO</t>
  </si>
  <si>
    <t>Rebaixamento de meio fio para acessibilidade</t>
  </si>
  <si>
    <t>2.3</t>
  </si>
  <si>
    <t>un</t>
  </si>
  <si>
    <t>CCU</t>
  </si>
  <si>
    <t xml:space="preserve">Imprimação com CM-30  </t>
  </si>
  <si>
    <t xml:space="preserve">m²    </t>
  </si>
  <si>
    <t xml:space="preserve">Pintura de Ligação com RR-2C  </t>
  </si>
  <si>
    <t xml:space="preserve">t     </t>
  </si>
  <si>
    <t>Transporte de CBUQ, DMT=10 Km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</si>
  <si>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xkm</t>
    </r>
  </si>
  <si>
    <t>74223/1</t>
  </si>
  <si>
    <t>Fornecimento e colocação de meio-fio, pré moldado 15x30 cm, rejuntado com argamassa 1:4 cimento e areia, incluindo escavação e reaterro</t>
  </si>
  <si>
    <t>Fornecimento e colocação de meio-fio e sarjeta (15x30)cm, moldado in loco, concreto fck=15 MPa</t>
  </si>
  <si>
    <t>2.4</t>
  </si>
  <si>
    <t>Cavalete</t>
  </si>
  <si>
    <t>un.</t>
  </si>
  <si>
    <t xml:space="preserve">Placa de indicação 50x100 cm </t>
  </si>
  <si>
    <t>Cone de sinalização h=75 cm</t>
  </si>
  <si>
    <t>Baldes para sinalização noturna</t>
  </si>
  <si>
    <t>74152/1</t>
  </si>
  <si>
    <t>Escavação e carga de material de jazida</t>
  </si>
  <si>
    <t>m3</t>
  </si>
  <si>
    <t>Transporte de material de jazida, DMT=15 Km</t>
  </si>
  <si>
    <t>m3xkm</t>
  </si>
  <si>
    <t>Execução de  base estabilizada granulometricamente , sem mistura, esp. 15 cm</t>
  </si>
  <si>
    <t>2.5</t>
  </si>
  <si>
    <t>2.6</t>
  </si>
  <si>
    <t>2.7</t>
  </si>
  <si>
    <t>3.4</t>
  </si>
  <si>
    <t>73916/2</t>
  </si>
  <si>
    <t>SINALIZAÇÃO DE OBRA</t>
  </si>
  <si>
    <t>74209/1</t>
  </si>
  <si>
    <t>Placa de regulamentação  diam. 60 cm  (0,2826 m2)</t>
  </si>
  <si>
    <t>Placa de obra em chapa galvanizada 3,00 x 1,50 m</t>
  </si>
  <si>
    <t>1.2</t>
  </si>
  <si>
    <r>
      <t>m</t>
    </r>
    <r>
      <rPr>
        <vertAlign val="superscript"/>
        <sz val="10"/>
        <rFont val="Arial"/>
        <family val="2"/>
      </rPr>
      <t>2</t>
    </r>
  </si>
  <si>
    <t>Construção de barracão de obras</t>
  </si>
  <si>
    <t>1.3</t>
  </si>
  <si>
    <t>Serviços topográficos para pavimentação</t>
  </si>
  <si>
    <t>74236/1</t>
  </si>
  <si>
    <t>3.5</t>
  </si>
  <si>
    <t>DRENAGEM PLUVIAL</t>
  </si>
  <si>
    <t>Boca de lobo simples de alvenaria, inclusive quadro, grelha e cantoneira de concreto</t>
  </si>
  <si>
    <t>Escavação mecanica de valas em solo seco, com profundidade entre 1,50m e 5,00m</t>
  </si>
  <si>
    <t>Acerto nivelamento e apiloamento do fundo de valas</t>
  </si>
  <si>
    <t>Berço de concreto para assentamento de tubulação</t>
  </si>
  <si>
    <t>Reaterro compactado de valas, com controle do grau de compactação de no mínimo 97% do proctor normal</t>
  </si>
  <si>
    <t xml:space="preserve">Fornecimento e assentamento de tubos de concreto junta elástica, nos seguintes diâmetros </t>
  </si>
  <si>
    <t>DN 400mm</t>
  </si>
  <si>
    <t>DN 600mm</t>
  </si>
  <si>
    <t>3.6</t>
  </si>
  <si>
    <t>Sub Total 3</t>
  </si>
  <si>
    <t>4.1</t>
  </si>
  <si>
    <t>4.2</t>
  </si>
  <si>
    <t>4.3</t>
  </si>
  <si>
    <t>4.4</t>
  </si>
  <si>
    <t>4.5</t>
  </si>
  <si>
    <t>23435/1</t>
  </si>
  <si>
    <t>Forma de madeira para berço</t>
  </si>
  <si>
    <t>10097/2</t>
  </si>
  <si>
    <t>N/26561/2X2</t>
  </si>
  <si>
    <t>N/26561/1</t>
  </si>
  <si>
    <t>18589/1</t>
  </si>
  <si>
    <t>15859/3</t>
  </si>
  <si>
    <t xml:space="preserve">OBRA: PAVIMENTAÇÃO DO PROLONGAMENTO DA AV. FÁTIMA PORTO (EST. 23+10m  a EST 107+14,60m) </t>
  </si>
  <si>
    <t>3.6.1</t>
  </si>
  <si>
    <t>3.6.2</t>
  </si>
  <si>
    <t>3.7</t>
  </si>
  <si>
    <t>3.8</t>
  </si>
  <si>
    <t>4.6</t>
  </si>
  <si>
    <t>4.7</t>
  </si>
  <si>
    <t>73907/5</t>
  </si>
  <si>
    <t>Passeio de concreto com acabamento cimentada e=7cm</t>
  </si>
  <si>
    <t>Plantio de grama batatais em placas</t>
  </si>
  <si>
    <t>Fornecimento de mudas de arvore altura até 2,00 metros</t>
  </si>
  <si>
    <t>Plantio de arvore isolada com altura até 2,00 metros</t>
  </si>
  <si>
    <t>73967/3</t>
  </si>
  <si>
    <t>SETOP-PAI 
MUD-025</t>
  </si>
  <si>
    <t>PREFEITURA  MUNICIPAL DE PATOS DE MINAS</t>
  </si>
  <si>
    <t>Secretaria  Planejamento Urbano e Desenvolvimento Economico</t>
  </si>
  <si>
    <t>PREFEITURA MUNICIPAL DE PATOS DE MINAS</t>
  </si>
  <si>
    <t>Secretaria  de Planejamento Urbano e Desenvolvimento Economico</t>
  </si>
  <si>
    <t>PRAZO DE EXECUÇÃO:  4 MESES</t>
  </si>
  <si>
    <t>PRAZO DE EXECUÇÃO: 4 MESES</t>
  </si>
  <si>
    <t>Placas de identificação de nome de rua  0,45x0,25 m</t>
  </si>
  <si>
    <t>Revestimento asfáltico com concreto betuminoso usinado a quente (CBUQ) .</t>
  </si>
  <si>
    <t xml:space="preserve">OBRA: PAVIMENT. PROLONG. AV. FÁTIMA PORTO - (EST.23+10m a EST. 107+14,60m) </t>
  </si>
  <si>
    <t xml:space="preserve">PROF. RESP.:                    </t>
  </si>
  <si>
    <t>CREA: MG-</t>
  </si>
  <si>
    <t xml:space="preserve">ART Nº : </t>
  </si>
  <si>
    <t>Boca de lobo dupla de alvenaria, inclusive quadro, grelha e cantoneira de concreto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</si>
</sst>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[Red]\(&quot;R$&quot;#,##0.00\)"/>
    <numFmt numFmtId="165" formatCode="_ &quot;R$&quot;* #,##0_ ;_ &quot;R$&quot;* \-#,##0_ ;_ &quot;R$&quot;* &quot;-&quot;_ ;_ @_ "/>
    <numFmt numFmtId="166" formatCode="_ * #,##0_ ;_ * \-#,##0_ ;_ * &quot;-&quot;_ ;_ @_ "/>
    <numFmt numFmtId="167" formatCode="_ &quot;R$&quot;* #,##0.00_ ;_ &quot;R$&quot;* \-#,##0.00_ ;_ &quot;R$&quot;* &quot;-&quot;??_ ;_ @_ "/>
    <numFmt numFmtId="168" formatCode="_ * #,##0.00_ ;_ * \-#,##0.00_ ;_ * &quot;-&quot;??_ ;_ @_ "/>
    <numFmt numFmtId="169" formatCode="_(* #,##0.0000_);_(* \(#,##0.0000\);_(* &quot;-&quot;??_);_(@_)"/>
    <numFmt numFmtId="170" formatCode="_(* #,##0.000_);_(* \(#,##0.000\);_(* &quot;-&quot;??_);_(@_)"/>
    <numFmt numFmtId="171" formatCode="0.0000"/>
    <numFmt numFmtId="172" formatCode="_(* #,##0.00000_);_(* \(#,##0.00000\);_(* &quot;-&quot;??_);_(@_)"/>
    <numFmt numFmtId="173" formatCode="#,##0.0000"/>
    <numFmt numFmtId="174" formatCode="0.0"/>
    <numFmt numFmtId="175" formatCode="_(* #,##0.0_);_(* \(#,##0.0\);_(* &quot;-&quot;??_);_(@_)"/>
    <numFmt numFmtId="176" formatCode="_(* #,##0.0000_);_(* \(#,##0.0000\);_(* &quot;-&quot;????_);_(@_)"/>
    <numFmt numFmtId="177" formatCode="_ * #,##0.000000_ ;_ * \-#,##0.000000_ ;_ * &quot;-&quot;??_ ;_ @_ "/>
    <numFmt numFmtId="178" formatCode="0.000%"/>
    <numFmt numFmtId="179" formatCode="_(* #,##0.000000_);_(* \(#,##0.000000\);_(* &quot;-&quot;??_);_(@_)"/>
    <numFmt numFmtId="180" formatCode="dd/mm/yy"/>
    <numFmt numFmtId="181" formatCode="_(* #,##0.0000000_);_(* \(#,##0.0000000\);_(* &quot;-&quot;??_);_(@_)"/>
    <numFmt numFmtId="182" formatCode="_(* #,##0.000000000000_);_(* \(#,##0.000000000000\);_(* &quot;-&quot;????_);_(@_)"/>
    <numFmt numFmtId="183" formatCode="0.00000000000000"/>
    <numFmt numFmtId="184" formatCode="_(* #,##0.0000000_);_(* \(#,##0.0000000\);_(* &quot;-&quot;???????_);_(@_)"/>
    <numFmt numFmtId="185" formatCode="_(* #,##0.00_);_(* \(#,##0.00\);_(* &quot;-&quot;???????_);_(@_)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4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10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10" fillId="0" borderId="12" xfId="19" applyNumberFormat="1" applyFont="1" applyBorder="1" applyAlignment="1">
      <alignment horizontal="center"/>
      <protection/>
    </xf>
    <xf numFmtId="2" fontId="10" fillId="0" borderId="13" xfId="19" applyNumberFormat="1" applyFont="1" applyBorder="1" applyAlignment="1">
      <alignment horizontal="centerContinuous"/>
      <protection/>
    </xf>
    <xf numFmtId="2" fontId="10" fillId="0" borderId="13" xfId="19" applyNumberFormat="1" applyFont="1" applyBorder="1" applyAlignment="1">
      <alignment horizontal="center"/>
      <protection/>
    </xf>
    <xf numFmtId="2" fontId="10" fillId="0" borderId="14" xfId="19" applyNumberFormat="1" applyFont="1" applyBorder="1" applyAlignment="1" applyProtection="1">
      <alignment horizontal="centerContinuous"/>
      <protection locked="0"/>
    </xf>
    <xf numFmtId="2" fontId="10" fillId="0" borderId="15" xfId="19" applyNumberFormat="1" applyFont="1" applyBorder="1" applyAlignment="1">
      <alignment horizontal="centerContinuous"/>
      <protection/>
    </xf>
    <xf numFmtId="2" fontId="10" fillId="0" borderId="16" xfId="19" applyNumberFormat="1" applyFont="1" applyBorder="1" applyAlignment="1">
      <alignment horizontal="centerContinuous"/>
      <protection/>
    </xf>
    <xf numFmtId="2" fontId="10" fillId="0" borderId="17" xfId="19" applyNumberFormat="1" applyFont="1" applyBorder="1" applyAlignment="1">
      <alignment horizontal="centerContinuous"/>
      <protection/>
    </xf>
    <xf numFmtId="2" fontId="10" fillId="0" borderId="18" xfId="19" applyNumberFormat="1" applyFont="1" applyBorder="1" applyAlignment="1">
      <alignment horizontal="centerContinuous"/>
      <protection/>
    </xf>
    <xf numFmtId="2" fontId="10" fillId="0" borderId="18" xfId="19" applyNumberFormat="1" applyFont="1" applyBorder="1" applyAlignment="1">
      <alignment horizontal="center"/>
      <protection/>
    </xf>
    <xf numFmtId="2" fontId="10" fillId="0" borderId="19" xfId="19" applyNumberFormat="1" applyFont="1" applyBorder="1" applyAlignment="1">
      <alignment horizontal="centerContinuous"/>
      <protection/>
    </xf>
    <xf numFmtId="2" fontId="10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4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4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4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10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0" fontId="8" fillId="5" borderId="0" xfId="0" applyNumberFormat="1" applyFont="1" applyFill="1" applyAlignment="1">
      <alignment horizontal="center" vertical="top"/>
    </xf>
    <xf numFmtId="4" fontId="8" fillId="5" borderId="0" xfId="0" applyNumberFormat="1" applyFont="1" applyFill="1" applyAlignment="1">
      <alignment vertical="top" wrapText="1"/>
    </xf>
    <xf numFmtId="4" fontId="8" fillId="5" borderId="0" xfId="0" applyNumberFormat="1" applyFont="1" applyFill="1" applyAlignment="1">
      <alignment/>
    </xf>
    <xf numFmtId="0" fontId="11" fillId="5" borderId="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8" fontId="0" fillId="0" borderId="5" xfId="21" applyFont="1" applyFill="1" applyBorder="1" applyAlignment="1">
      <alignment horizontal="center"/>
    </xf>
    <xf numFmtId="4" fontId="19" fillId="5" borderId="0" xfId="0" applyNumberFormat="1" applyFont="1" applyFill="1" applyAlignment="1">
      <alignment/>
    </xf>
    <xf numFmtId="0" fontId="19" fillId="5" borderId="0" xfId="0" applyNumberFormat="1" applyFont="1" applyFill="1" applyAlignment="1">
      <alignment horizontal="center" vertical="top"/>
    </xf>
    <xf numFmtId="4" fontId="19" fillId="5" borderId="0" xfId="0" applyNumberFormat="1" applyFont="1" applyFill="1" applyAlignment="1">
      <alignment vertical="top" wrapText="1"/>
    </xf>
    <xf numFmtId="0" fontId="0" fillId="0" borderId="0" xfId="0" applyAlignment="1" applyProtection="1">
      <alignment/>
      <protection/>
    </xf>
    <xf numFmtId="4" fontId="15" fillId="5" borderId="0" xfId="0" applyNumberFormat="1" applyFont="1" applyFill="1" applyAlignment="1" applyProtection="1">
      <alignment horizontal="center" vertical="top"/>
      <protection/>
    </xf>
    <xf numFmtId="0" fontId="0" fillId="5" borderId="0" xfId="0" applyFill="1" applyAlignment="1" applyProtection="1">
      <alignment/>
      <protection/>
    </xf>
    <xf numFmtId="0" fontId="0" fillId="0" borderId="5" xfId="0" applyFont="1" applyFill="1" applyBorder="1" applyAlignment="1">
      <alignment horizontal="center"/>
    </xf>
    <xf numFmtId="43" fontId="0" fillId="5" borderId="0" xfId="0" applyNumberFormat="1" applyFill="1" applyAlignment="1" applyProtection="1">
      <alignment/>
      <protection/>
    </xf>
    <xf numFmtId="168" fontId="0" fillId="0" borderId="5" xfId="21" applyFill="1" applyBorder="1" applyAlignment="1">
      <alignment/>
    </xf>
    <xf numFmtId="0" fontId="0" fillId="5" borderId="0" xfId="0" applyFont="1" applyFill="1" applyAlignment="1" applyProtection="1">
      <alignment/>
      <protection/>
    </xf>
    <xf numFmtId="43" fontId="0" fillId="5" borderId="0" xfId="0" applyNumberFormat="1" applyFont="1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 horizontal="left"/>
      <protection/>
    </xf>
    <xf numFmtId="169" fontId="0" fillId="5" borderId="0" xfId="0" applyNumberFormat="1" applyFill="1" applyAlignment="1" applyProtection="1">
      <alignment/>
      <protection/>
    </xf>
    <xf numFmtId="0" fontId="21" fillId="5" borderId="0" xfId="0" applyFont="1" applyFill="1" applyAlignment="1" applyProtection="1">
      <alignment/>
      <protection/>
    </xf>
    <xf numFmtId="43" fontId="19" fillId="5" borderId="0" xfId="0" applyNumberFormat="1" applyFont="1" applyFill="1" applyAlignment="1" applyProtection="1">
      <alignment/>
      <protection/>
    </xf>
    <xf numFmtId="0" fontId="19" fillId="5" borderId="0" xfId="0" applyFont="1" applyFill="1" applyAlignment="1" applyProtection="1">
      <alignment/>
      <protection/>
    </xf>
    <xf numFmtId="168" fontId="6" fillId="5" borderId="0" xfId="21" applyFont="1" applyFill="1" applyAlignment="1" applyProtection="1">
      <alignment/>
      <protection/>
    </xf>
    <xf numFmtId="172" fontId="0" fillId="5" borderId="0" xfId="0" applyNumberFormat="1" applyFill="1" applyAlignment="1" applyProtection="1">
      <alignment/>
      <protection/>
    </xf>
    <xf numFmtId="43" fontId="21" fillId="5" borderId="0" xfId="0" applyNumberFormat="1" applyFont="1" applyFill="1" applyAlignment="1" applyProtection="1">
      <alignment/>
      <protection/>
    </xf>
    <xf numFmtId="179" fontId="0" fillId="5" borderId="0" xfId="0" applyNumberFormat="1" applyFill="1" applyAlignment="1" applyProtection="1">
      <alignment/>
      <protection/>
    </xf>
    <xf numFmtId="0" fontId="6" fillId="5" borderId="22" xfId="0" applyFont="1" applyFill="1" applyBorder="1" applyAlignment="1" applyProtection="1">
      <alignment horizontal="right"/>
      <protection/>
    </xf>
    <xf numFmtId="43" fontId="1" fillId="5" borderId="0" xfId="0" applyNumberFormat="1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0" fillId="5" borderId="0" xfId="0" applyFont="1" applyFill="1" applyAlignment="1">
      <alignment/>
    </xf>
    <xf numFmtId="4" fontId="22" fillId="5" borderId="0" xfId="21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76" fontId="0" fillId="5" borderId="0" xfId="0" applyNumberFormat="1" applyFill="1" applyAlignment="1" applyProtection="1">
      <alignment/>
      <protection/>
    </xf>
    <xf numFmtId="43" fontId="0" fillId="5" borderId="0" xfId="0" applyNumberFormat="1" applyFill="1" applyAlignment="1" applyProtection="1">
      <alignment horizontal="right"/>
      <protection/>
    </xf>
    <xf numFmtId="0" fontId="0" fillId="0" borderId="5" xfId="0" applyNumberFormat="1" applyFont="1" applyFill="1" applyBorder="1" applyAlignment="1">
      <alignment horizontal="left" vertical="top"/>
    </xf>
    <xf numFmtId="0" fontId="0" fillId="0" borderId="5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horizontal="center"/>
    </xf>
    <xf numFmtId="168" fontId="0" fillId="0" borderId="5" xfId="21" applyFont="1" applyFill="1" applyBorder="1" applyAlignment="1" applyProtection="1">
      <alignment horizontal="center"/>
      <protection/>
    </xf>
    <xf numFmtId="168" fontId="0" fillId="0" borderId="5" xfId="21" applyFont="1" applyFill="1" applyBorder="1" applyAlignment="1">
      <alignment horizontal="center" wrapText="1"/>
    </xf>
    <xf numFmtId="0" fontId="0" fillId="0" borderId="0" xfId="0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4" fontId="19" fillId="0" borderId="22" xfId="0" applyNumberFormat="1" applyFont="1" applyFill="1" applyBorder="1" applyAlignment="1" applyProtection="1">
      <alignment horizontal="left" vertical="top"/>
      <protection/>
    </xf>
    <xf numFmtId="4" fontId="19" fillId="0" borderId="28" xfId="0" applyNumberFormat="1" applyFont="1" applyFill="1" applyBorder="1" applyAlignment="1" applyProtection="1">
      <alignment horizontal="left" vertical="top"/>
      <protection/>
    </xf>
    <xf numFmtId="4" fontId="19" fillId="0" borderId="23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4" fontId="19" fillId="0" borderId="28" xfId="0" applyNumberFormat="1" applyFont="1" applyFill="1" applyBorder="1" applyAlignment="1" applyProtection="1">
      <alignment horizontal="left"/>
      <protection/>
    </xf>
    <xf numFmtId="4" fontId="19" fillId="0" borderId="23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0" fontId="0" fillId="0" borderId="34" xfId="20" applyNumberForma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0" fontId="18" fillId="0" borderId="5" xfId="21" applyNumberFormat="1" applyFont="1" applyFill="1" applyBorder="1" applyAlignment="1">
      <alignment/>
    </xf>
    <xf numFmtId="10" fontId="0" fillId="0" borderId="0" xfId="2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10" fontId="6" fillId="0" borderId="0" xfId="2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4" fontId="15" fillId="0" borderId="0" xfId="0" applyNumberFormat="1" applyFont="1" applyFill="1" applyAlignment="1" applyProtection="1">
      <alignment horizontal="center" vertical="top"/>
      <protection/>
    </xf>
    <xf numFmtId="4" fontId="19" fillId="0" borderId="22" xfId="0" applyNumberFormat="1" applyFont="1" applyFill="1" applyBorder="1" applyAlignment="1" applyProtection="1">
      <alignment horizontal="right"/>
      <protection/>
    </xf>
    <xf numFmtId="4" fontId="19" fillId="0" borderId="28" xfId="0" applyNumberFormat="1" applyFont="1" applyFill="1" applyBorder="1" applyAlignment="1" applyProtection="1">
      <alignment horizontal="center"/>
      <protection/>
    </xf>
    <xf numFmtId="180" fontId="19" fillId="0" borderId="28" xfId="0" applyNumberFormat="1" applyFont="1" applyFill="1" applyBorder="1" applyAlignment="1" applyProtection="1">
      <alignment horizontal="left"/>
      <protection/>
    </xf>
    <xf numFmtId="180" fontId="19" fillId="0" borderId="23" xfId="0" applyNumberFormat="1" applyFont="1" applyFill="1" applyBorder="1" applyAlignment="1" applyProtection="1">
      <alignment horizontal="left"/>
      <protection/>
    </xf>
    <xf numFmtId="14" fontId="6" fillId="0" borderId="22" xfId="20" applyNumberFormat="1" applyFont="1" applyFill="1" applyBorder="1" applyAlignment="1">
      <alignment horizontal="right"/>
    </xf>
    <xf numFmtId="2" fontId="4" fillId="0" borderId="0" xfId="19" applyNumberFormat="1" applyFont="1" applyFill="1" applyAlignment="1">
      <alignment/>
      <protection/>
    </xf>
    <xf numFmtId="2" fontId="4" fillId="0" borderId="26" xfId="19" applyNumberFormat="1" applyFont="1" applyFill="1" applyBorder="1">
      <alignment/>
      <protection/>
    </xf>
    <xf numFmtId="2" fontId="4" fillId="0" borderId="0" xfId="19" applyNumberFormat="1" applyFill="1">
      <alignment/>
      <protection/>
    </xf>
    <xf numFmtId="2" fontId="0" fillId="0" borderId="6" xfId="19" applyNumberFormat="1" applyFont="1" applyFill="1" applyBorder="1">
      <alignment/>
      <protection/>
    </xf>
    <xf numFmtId="2" fontId="0" fillId="0" borderId="7" xfId="19" applyNumberFormat="1" applyFont="1" applyFill="1" applyBorder="1">
      <alignment/>
      <protection/>
    </xf>
    <xf numFmtId="2" fontId="0" fillId="0" borderId="8" xfId="19" applyNumberFormat="1" applyFont="1" applyFill="1" applyBorder="1">
      <alignment/>
      <protection/>
    </xf>
    <xf numFmtId="2" fontId="0" fillId="0" borderId="8" xfId="19" applyNumberFormat="1" applyFont="1" applyFill="1" applyBorder="1" applyAlignment="1">
      <alignment horizontal="center"/>
      <protection/>
    </xf>
    <xf numFmtId="2" fontId="0" fillId="0" borderId="9" xfId="19" applyNumberFormat="1" applyFont="1" applyFill="1" applyBorder="1" applyAlignment="1">
      <alignment/>
      <protection/>
    </xf>
    <xf numFmtId="2" fontId="0" fillId="0" borderId="0" xfId="19" applyNumberFormat="1" applyFont="1" applyFill="1">
      <alignment/>
      <protection/>
    </xf>
    <xf numFmtId="2" fontId="1" fillId="0" borderId="12" xfId="19" applyNumberFormat="1" applyFont="1" applyFill="1" applyBorder="1" applyAlignment="1">
      <alignment horizontal="center"/>
      <protection/>
    </xf>
    <xf numFmtId="2" fontId="1" fillId="0" borderId="13" xfId="19" applyNumberFormat="1" applyFont="1" applyFill="1" applyBorder="1" applyAlignment="1">
      <alignment horizontal="centerContinuous"/>
      <protection/>
    </xf>
    <xf numFmtId="2" fontId="1" fillId="0" borderId="13" xfId="19" applyNumberFormat="1" applyFont="1" applyFill="1" applyBorder="1" applyAlignment="1">
      <alignment horizontal="center"/>
      <protection/>
    </xf>
    <xf numFmtId="2" fontId="1" fillId="0" borderId="14" xfId="19" applyNumberFormat="1" applyFont="1" applyFill="1" applyBorder="1" applyAlignment="1" applyProtection="1">
      <alignment horizontal="centerContinuous"/>
      <protection locked="0"/>
    </xf>
    <xf numFmtId="2" fontId="1" fillId="0" borderId="15" xfId="19" applyNumberFormat="1" applyFont="1" applyFill="1" applyBorder="1" applyAlignment="1">
      <alignment horizontal="centerContinuous"/>
      <protection/>
    </xf>
    <xf numFmtId="2" fontId="1" fillId="0" borderId="17" xfId="19" applyNumberFormat="1" applyFont="1" applyFill="1" applyBorder="1" applyAlignment="1">
      <alignment horizontal="centerContinuous"/>
      <protection/>
    </xf>
    <xf numFmtId="2" fontId="1" fillId="0" borderId="18" xfId="19" applyNumberFormat="1" applyFont="1" applyFill="1" applyBorder="1" applyAlignment="1">
      <alignment horizontal="centerContinuous"/>
      <protection/>
    </xf>
    <xf numFmtId="2" fontId="1" fillId="0" borderId="18" xfId="19" applyNumberFormat="1" applyFont="1" applyFill="1" applyBorder="1" applyAlignment="1">
      <alignment horizontal="center"/>
      <protection/>
    </xf>
    <xf numFmtId="2" fontId="1" fillId="0" borderId="19" xfId="19" applyNumberFormat="1" applyFont="1" applyFill="1" applyBorder="1" applyAlignment="1">
      <alignment horizontal="centerContinuous"/>
      <protection/>
    </xf>
    <xf numFmtId="2" fontId="0" fillId="0" borderId="22" xfId="19" applyNumberFormat="1" applyFont="1" applyFill="1" applyBorder="1" applyAlignment="1">
      <alignment horizontal="left"/>
      <protection/>
    </xf>
    <xf numFmtId="2" fontId="0" fillId="0" borderId="23" xfId="19" applyNumberFormat="1" applyFont="1" applyFill="1" applyBorder="1" applyAlignment="1">
      <alignment horizontal="left"/>
      <protection/>
    </xf>
    <xf numFmtId="168" fontId="0" fillId="0" borderId="5" xfId="21" applyFont="1" applyFill="1" applyBorder="1" applyAlignment="1">
      <alignment horizontal="centerContinuous"/>
    </xf>
    <xf numFmtId="10" fontId="0" fillId="0" borderId="5" xfId="20" applyNumberFormat="1" applyFont="1" applyFill="1" applyBorder="1" applyAlignment="1">
      <alignment horizontal="center"/>
    </xf>
    <xf numFmtId="2" fontId="0" fillId="0" borderId="13" xfId="19" applyNumberFormat="1" applyFont="1" applyFill="1" applyBorder="1" applyAlignment="1">
      <alignment horizontal="center"/>
      <protection/>
    </xf>
    <xf numFmtId="2" fontId="0" fillId="0" borderId="5" xfId="19" applyNumberFormat="1" applyFont="1" applyFill="1" applyBorder="1" applyProtection="1">
      <alignment/>
      <protection locked="0"/>
    </xf>
    <xf numFmtId="2" fontId="0" fillId="0" borderId="5" xfId="19" applyNumberFormat="1" applyFont="1" applyFill="1" applyBorder="1">
      <alignment/>
      <protection/>
    </xf>
    <xf numFmtId="2" fontId="0" fillId="0" borderId="19" xfId="19" applyNumberFormat="1" applyFont="1" applyFill="1" applyBorder="1" applyAlignment="1">
      <alignment horizontal="centerContinuous"/>
      <protection/>
    </xf>
    <xf numFmtId="1" fontId="0" fillId="0" borderId="0" xfId="19" applyNumberFormat="1" applyFont="1" applyFill="1" applyBorder="1" applyAlignment="1">
      <alignment horizontal="center"/>
      <protection/>
    </xf>
    <xf numFmtId="2" fontId="0" fillId="0" borderId="0" xfId="19" applyNumberFormat="1" applyFont="1" applyFill="1" applyBorder="1">
      <alignment/>
      <protection/>
    </xf>
    <xf numFmtId="164" fontId="0" fillId="0" borderId="0" xfId="19" applyNumberFormat="1" applyFont="1" applyFill="1" applyBorder="1" applyAlignment="1">
      <alignment horizontal="right"/>
      <protection/>
    </xf>
    <xf numFmtId="2" fontId="0" fillId="0" borderId="0" xfId="19" applyNumberFormat="1" applyFont="1" applyFill="1" applyBorder="1" applyAlignment="1">
      <alignment horizontal="center"/>
      <protection/>
    </xf>
    <xf numFmtId="2" fontId="0" fillId="0" borderId="0" xfId="19" applyNumberFormat="1" applyFont="1" applyFill="1" applyBorder="1" applyAlignment="1" applyProtection="1">
      <alignment/>
      <protection locked="0"/>
    </xf>
    <xf numFmtId="2" fontId="0" fillId="0" borderId="0" xfId="19" applyNumberFormat="1" applyFont="1" applyFill="1" applyBorder="1" applyProtection="1">
      <alignment/>
      <protection locked="0"/>
    </xf>
    <xf numFmtId="4" fontId="1" fillId="0" borderId="1" xfId="19" applyNumberFormat="1" applyFont="1" applyFill="1" applyBorder="1">
      <alignment/>
      <protection/>
    </xf>
    <xf numFmtId="9" fontId="1" fillId="0" borderId="1" xfId="20" applyFont="1" applyFill="1" applyBorder="1" applyAlignment="1">
      <alignment/>
    </xf>
    <xf numFmtId="2" fontId="1" fillId="0" borderId="2" xfId="19" applyNumberFormat="1" applyFont="1" applyFill="1" applyBorder="1" applyAlignment="1">
      <alignment/>
      <protection/>
    </xf>
    <xf numFmtId="10" fontId="0" fillId="0" borderId="2" xfId="20" applyNumberFormat="1" applyFont="1" applyFill="1" applyBorder="1" applyAlignment="1">
      <alignment horizontal="centerContinuous"/>
    </xf>
    <xf numFmtId="10" fontId="1" fillId="0" borderId="3" xfId="20" applyNumberFormat="1" applyFont="1" applyFill="1" applyBorder="1" applyAlignment="1">
      <alignment/>
    </xf>
    <xf numFmtId="168" fontId="0" fillId="0" borderId="2" xfId="21" applyFont="1" applyFill="1" applyBorder="1" applyAlignment="1">
      <alignment horizontal="centerContinuous"/>
    </xf>
    <xf numFmtId="9" fontId="1" fillId="0" borderId="3" xfId="20" applyFont="1" applyFill="1" applyBorder="1" applyAlignment="1">
      <alignment/>
    </xf>
    <xf numFmtId="2" fontId="0" fillId="0" borderId="0" xfId="19" applyNumberFormat="1" applyFont="1" applyFill="1" applyAlignment="1">
      <alignment horizontal="center"/>
      <protection/>
    </xf>
    <xf numFmtId="2" fontId="0" fillId="0" borderId="0" xfId="19" applyNumberFormat="1" applyFont="1" applyFill="1" applyAlignment="1">
      <alignment/>
      <protection/>
    </xf>
    <xf numFmtId="2" fontId="4" fillId="0" borderId="0" xfId="19" applyNumberFormat="1" applyFont="1" applyFill="1">
      <alignment/>
      <protection/>
    </xf>
    <xf numFmtId="2" fontId="4" fillId="0" borderId="0" xfId="19" applyNumberFormat="1" applyFont="1" applyFill="1" applyAlignment="1">
      <alignment horizontal="center"/>
      <protection/>
    </xf>
    <xf numFmtId="2" fontId="4" fillId="0" borderId="0" xfId="19" applyNumberFormat="1" applyFill="1" applyAlignment="1">
      <alignment horizontal="center"/>
      <protection/>
    </xf>
    <xf numFmtId="2" fontId="4" fillId="0" borderId="0" xfId="19" applyNumberFormat="1" applyFill="1" applyAlignment="1">
      <alignment/>
      <protection/>
    </xf>
    <xf numFmtId="0" fontId="0" fillId="0" borderId="5" xfId="0" applyFill="1" applyBorder="1" applyAlignment="1" applyProtection="1">
      <alignment horizontal="center"/>
      <protection/>
    </xf>
    <xf numFmtId="168" fontId="0" fillId="0" borderId="5" xfId="21" applyFont="1" applyFill="1" applyBorder="1" applyAlignment="1">
      <alignment/>
    </xf>
    <xf numFmtId="0" fontId="0" fillId="0" borderId="5" xfId="0" applyFill="1" applyBorder="1" applyAlignment="1" applyProtection="1">
      <alignment wrapText="1"/>
      <protection/>
    </xf>
    <xf numFmtId="168" fontId="0" fillId="0" borderId="5" xfId="21" applyFill="1" applyBorder="1" applyAlignment="1" applyProtection="1">
      <alignment/>
      <protection/>
    </xf>
    <xf numFmtId="168" fontId="0" fillId="5" borderId="0" xfId="0" applyNumberFormat="1" applyFill="1" applyAlignment="1" applyProtection="1">
      <alignment/>
      <protection/>
    </xf>
    <xf numFmtId="168" fontId="0" fillId="5" borderId="0" xfId="0" applyNumberFormat="1" applyFont="1" applyFill="1" applyAlignment="1">
      <alignment/>
    </xf>
    <xf numFmtId="43" fontId="0" fillId="5" borderId="0" xfId="0" applyNumberFormat="1" applyFont="1" applyFill="1" applyAlignment="1">
      <alignment/>
    </xf>
    <xf numFmtId="168" fontId="19" fillId="5" borderId="0" xfId="0" applyNumberFormat="1" applyFont="1" applyFill="1" applyAlignment="1" applyProtection="1">
      <alignment horizontal="right"/>
      <protection/>
    </xf>
    <xf numFmtId="173" fontId="0" fillId="5" borderId="0" xfId="0" applyNumberFormat="1" applyFont="1" applyFill="1" applyAlignment="1">
      <alignment vertical="top" wrapText="1"/>
    </xf>
    <xf numFmtId="172" fontId="1" fillId="5" borderId="0" xfId="0" applyNumberFormat="1" applyFont="1" applyFill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10" fontId="4" fillId="0" borderId="0" xfId="20" applyNumberFormat="1" applyFont="1" applyFill="1" applyAlignment="1">
      <alignment/>
    </xf>
    <xf numFmtId="178" fontId="4" fillId="0" borderId="0" xfId="20" applyNumberFormat="1" applyFont="1" applyFill="1" applyAlignment="1">
      <alignment/>
    </xf>
    <xf numFmtId="171" fontId="4" fillId="0" borderId="0" xfId="19" applyNumberFormat="1" applyFill="1">
      <alignment/>
      <protection/>
    </xf>
    <xf numFmtId="168" fontId="0" fillId="0" borderId="5" xfId="21" applyFont="1" applyFill="1" applyBorder="1" applyAlignment="1" applyProtection="1">
      <alignment/>
      <protection locked="0"/>
    </xf>
    <xf numFmtId="10" fontId="6" fillId="0" borderId="23" xfId="20" applyNumberFormat="1" applyFont="1" applyFill="1" applyBorder="1" applyAlignment="1">
      <alignment horizontal="right"/>
    </xf>
    <xf numFmtId="2" fontId="1" fillId="0" borderId="35" xfId="19" applyNumberFormat="1" applyFont="1" applyFill="1" applyBorder="1" applyAlignment="1" applyProtection="1">
      <alignment horizontal="centerContinuous"/>
      <protection locked="0"/>
    </xf>
    <xf numFmtId="2" fontId="0" fillId="0" borderId="15" xfId="19" applyNumberFormat="1" applyFont="1" applyFill="1" applyBorder="1" applyAlignment="1">
      <alignment horizontal="centerContinuous"/>
      <protection/>
    </xf>
    <xf numFmtId="2" fontId="1" fillId="0" borderId="16" xfId="19" applyNumberFormat="1" applyFont="1" applyFill="1" applyBorder="1" applyAlignment="1">
      <alignment horizontal="centerContinuous"/>
      <protection/>
    </xf>
    <xf numFmtId="2" fontId="1" fillId="0" borderId="20" xfId="19" applyNumberFormat="1" applyFont="1" applyFill="1" applyBorder="1" applyAlignment="1">
      <alignment horizontal="centerContinuous"/>
      <protection/>
    </xf>
    <xf numFmtId="1" fontId="0" fillId="0" borderId="21" xfId="19" applyNumberFormat="1" applyFont="1" applyFill="1" applyBorder="1" applyAlignment="1">
      <alignment horizontal="center"/>
      <protection/>
    </xf>
    <xf numFmtId="2" fontId="0" fillId="0" borderId="24" xfId="19" applyNumberFormat="1" applyFont="1" applyFill="1" applyBorder="1">
      <alignment/>
      <protection/>
    </xf>
    <xf numFmtId="2" fontId="0" fillId="0" borderId="36" xfId="19" applyNumberFormat="1" applyFont="1" applyFill="1" applyBorder="1" applyAlignment="1">
      <alignment horizontal="center"/>
      <protection/>
    </xf>
    <xf numFmtId="2" fontId="0" fillId="0" borderId="37" xfId="19" applyNumberFormat="1" applyFont="1" applyFill="1" applyBorder="1" applyAlignment="1">
      <alignment horizontal="centerContinuous"/>
      <protection/>
    </xf>
    <xf numFmtId="2" fontId="0" fillId="0" borderId="37" xfId="19" applyNumberFormat="1" applyFont="1" applyFill="1" applyBorder="1" applyAlignment="1">
      <alignment horizontal="center"/>
      <protection/>
    </xf>
    <xf numFmtId="2" fontId="0" fillId="0" borderId="38" xfId="19" applyNumberFormat="1" applyFont="1" applyFill="1" applyBorder="1" applyAlignment="1">
      <alignment horizontal="center"/>
      <protection/>
    </xf>
    <xf numFmtId="2" fontId="0" fillId="0" borderId="39" xfId="19" applyNumberFormat="1" applyFont="1" applyFill="1" applyBorder="1" applyAlignment="1">
      <alignment horizontal="centerContinuous"/>
      <protection/>
    </xf>
    <xf numFmtId="168" fontId="1" fillId="0" borderId="40" xfId="21" applyFont="1" applyFill="1" applyBorder="1" applyAlignment="1">
      <alignment vertical="center"/>
    </xf>
    <xf numFmtId="2" fontId="0" fillId="0" borderId="3" xfId="19" applyNumberFormat="1" applyFont="1" applyFill="1" applyBorder="1" applyAlignment="1">
      <alignment horizontal="center" vertical="center"/>
      <protection/>
    </xf>
    <xf numFmtId="2" fontId="0" fillId="0" borderId="3" xfId="19" applyNumberFormat="1" applyFont="1" applyFill="1" applyBorder="1" applyAlignment="1">
      <alignment vertical="center"/>
      <protection/>
    </xf>
    <xf numFmtId="181" fontId="8" fillId="5" borderId="0" xfId="0" applyNumberFormat="1" applyFont="1" applyFill="1" applyAlignment="1" applyProtection="1">
      <alignment horizontal="right"/>
      <protection/>
    </xf>
    <xf numFmtId="0" fontId="0" fillId="0" borderId="5" xfId="0" applyFont="1" applyFill="1" applyBorder="1" applyAlignment="1" applyProtection="1">
      <alignment horizontal="center"/>
      <protection/>
    </xf>
    <xf numFmtId="168" fontId="0" fillId="0" borderId="5" xfId="21" applyFont="1" applyFill="1" applyBorder="1" applyAlignment="1" applyProtection="1">
      <alignment/>
      <protection/>
    </xf>
    <xf numFmtId="0" fontId="0" fillId="0" borderId="5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2" fontId="1" fillId="0" borderId="41" xfId="19" applyNumberFormat="1" applyFont="1" applyFill="1" applyBorder="1" applyAlignment="1">
      <alignment horizontal="center"/>
      <protection/>
    </xf>
    <xf numFmtId="2" fontId="1" fillId="0" borderId="10" xfId="19" applyNumberFormat="1" applyFont="1" applyFill="1" applyBorder="1" applyAlignment="1">
      <alignment horizontal="center"/>
      <protection/>
    </xf>
    <xf numFmtId="2" fontId="1" fillId="0" borderId="11" xfId="19" applyNumberFormat="1" applyFont="1" applyFill="1" applyBorder="1" applyAlignment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168" fontId="1" fillId="0" borderId="5" xfId="21" applyFont="1" applyFill="1" applyBorder="1" applyAlignment="1" applyProtection="1">
      <alignment horizontal="center"/>
      <protection/>
    </xf>
    <xf numFmtId="4" fontId="1" fillId="0" borderId="5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center"/>
    </xf>
    <xf numFmtId="168" fontId="1" fillId="0" borderId="5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 applyProtection="1">
      <alignment horizontal="left" wrapText="1"/>
      <protection/>
    </xf>
    <xf numFmtId="168" fontId="0" fillId="0" borderId="5" xfId="21" applyFont="1" applyFill="1" applyBorder="1" applyAlignment="1">
      <alignment/>
    </xf>
    <xf numFmtId="0" fontId="0" fillId="0" borderId="5" xfId="0" applyFont="1" applyFill="1" applyBorder="1" applyAlignment="1" applyProtection="1">
      <alignment wrapText="1"/>
      <protection/>
    </xf>
    <xf numFmtId="168" fontId="1" fillId="0" borderId="5" xfId="2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 applyProtection="1">
      <alignment wrapText="1"/>
      <protection/>
    </xf>
    <xf numFmtId="168" fontId="1" fillId="0" borderId="5" xfId="21" applyFont="1" applyFill="1" applyBorder="1" applyAlignment="1" applyProtection="1">
      <alignment/>
      <protection/>
    </xf>
    <xf numFmtId="168" fontId="1" fillId="0" borderId="5" xfId="21" applyFont="1" applyFill="1" applyBorder="1" applyAlignment="1">
      <alignment/>
    </xf>
    <xf numFmtId="0" fontId="7" fillId="0" borderId="5" xfId="0" applyNumberFormat="1" applyFont="1" applyFill="1" applyBorder="1" applyAlignment="1">
      <alignment horizontal="left" vertical="top"/>
    </xf>
    <xf numFmtId="168" fontId="1" fillId="0" borderId="5" xfId="2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left" vertical="top"/>
    </xf>
    <xf numFmtId="4" fontId="0" fillId="0" borderId="5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 applyProtection="1">
      <alignment wrapText="1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horizontal="right" vertical="top"/>
    </xf>
    <xf numFmtId="43" fontId="0" fillId="0" borderId="5" xfId="0" applyNumberFormat="1" applyFont="1" applyFill="1" applyBorder="1" applyAlignment="1" applyProtection="1">
      <alignment horizontal="center"/>
      <protection/>
    </xf>
    <xf numFmtId="43" fontId="6" fillId="0" borderId="5" xfId="21" applyNumberFormat="1" applyFont="1" applyFill="1" applyBorder="1" applyAlignment="1" applyProtection="1">
      <alignment/>
      <protection/>
    </xf>
    <xf numFmtId="168" fontId="19" fillId="0" borderId="5" xfId="21" applyFont="1" applyFill="1" applyBorder="1" applyAlignment="1" applyProtection="1">
      <alignment/>
      <protection/>
    </xf>
    <xf numFmtId="0" fontId="0" fillId="0" borderId="5" xfId="0" applyFont="1" applyFill="1" applyBorder="1" applyAlignment="1">
      <alignment horizontal="left" vertical="top"/>
    </xf>
    <xf numFmtId="168" fontId="0" fillId="0" borderId="5" xfId="21" applyFont="1" applyFill="1" applyBorder="1" applyAlignment="1">
      <alignment/>
    </xf>
    <xf numFmtId="168" fontId="1" fillId="0" borderId="5" xfId="21" applyFont="1" applyFill="1" applyBorder="1" applyAlignment="1">
      <alignment/>
    </xf>
    <xf numFmtId="0" fontId="1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 applyProtection="1">
      <alignment horizontal="left" vertical="center"/>
      <protection/>
    </xf>
    <xf numFmtId="2" fontId="0" fillId="0" borderId="5" xfId="0" applyNumberFormat="1" applyFont="1" applyFill="1" applyBorder="1" applyAlignment="1">
      <alignment vertical="top" wrapText="1"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left" vertical="top" wrapText="1"/>
    </xf>
    <xf numFmtId="2" fontId="10" fillId="0" borderId="0" xfId="19" applyNumberFormat="1" applyFont="1" applyFill="1" applyBorder="1" applyAlignment="1">
      <alignment horizontal="center"/>
      <protection/>
    </xf>
    <xf numFmtId="168" fontId="4" fillId="0" borderId="0" xfId="21" applyFill="1" applyBorder="1" applyAlignment="1">
      <alignment horizontal="center"/>
    </xf>
    <xf numFmtId="168" fontId="10" fillId="0" borderId="0" xfId="21" applyFont="1" applyFill="1" applyBorder="1" applyAlignment="1">
      <alignment horizontal="center"/>
    </xf>
    <xf numFmtId="168" fontId="4" fillId="0" borderId="0" xfId="21" applyFont="1" applyFill="1" applyAlignment="1">
      <alignment/>
    </xf>
    <xf numFmtId="182" fontId="0" fillId="5" borderId="0" xfId="0" applyNumberFormat="1" applyFill="1" applyAlignment="1" applyProtection="1">
      <alignment/>
      <protection/>
    </xf>
    <xf numFmtId="183" fontId="0" fillId="5" borderId="0" xfId="0" applyNumberFormat="1" applyFill="1" applyAlignment="1" applyProtection="1">
      <alignment/>
      <protection/>
    </xf>
    <xf numFmtId="184" fontId="0" fillId="5" borderId="0" xfId="0" applyNumberFormat="1" applyFill="1" applyAlignment="1" applyProtection="1">
      <alignment/>
      <protection/>
    </xf>
    <xf numFmtId="168" fontId="0" fillId="5" borderId="0" xfId="21" applyFill="1" applyAlignment="1" applyProtection="1">
      <alignment horizontal="right"/>
      <protection/>
    </xf>
    <xf numFmtId="177" fontId="19" fillId="5" borderId="0" xfId="21" applyNumberFormat="1" applyFont="1" applyFill="1" applyAlignment="1" applyProtection="1">
      <alignment horizontal="right"/>
      <protection/>
    </xf>
    <xf numFmtId="184" fontId="0" fillId="5" borderId="0" xfId="0" applyNumberFormat="1" applyFill="1" applyAlignment="1">
      <alignment horizontal="center"/>
    </xf>
    <xf numFmtId="168" fontId="0" fillId="5" borderId="0" xfId="21" applyFill="1" applyAlignment="1" applyProtection="1">
      <alignment/>
      <protection/>
    </xf>
    <xf numFmtId="185" fontId="24" fillId="5" borderId="0" xfId="0" applyNumberFormat="1" applyFont="1" applyFill="1" applyAlignment="1" applyProtection="1">
      <alignment/>
      <protection/>
    </xf>
    <xf numFmtId="43" fontId="6" fillId="0" borderId="0" xfId="21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2" fontId="4" fillId="0" borderId="0" xfId="19" applyNumberFormat="1" applyFill="1" applyBorder="1">
      <alignment/>
      <protection/>
    </xf>
    <xf numFmtId="2" fontId="4" fillId="0" borderId="0" xfId="19" applyNumberFormat="1" applyFill="1" applyBorder="1" applyAlignment="1">
      <alignment horizontal="center"/>
      <protection/>
    </xf>
    <xf numFmtId="2" fontId="4" fillId="0" borderId="0" xfId="19" applyNumberFormat="1" applyFill="1" applyBorder="1" applyAlignment="1">
      <alignment/>
      <protection/>
    </xf>
    <xf numFmtId="168" fontId="4" fillId="0" borderId="0" xfId="21" applyFill="1" applyBorder="1" applyAlignment="1">
      <alignment/>
    </xf>
    <xf numFmtId="4" fontId="15" fillId="5" borderId="0" xfId="0" applyNumberFormat="1" applyFont="1" applyFill="1" applyAlignment="1" applyProtection="1">
      <alignment horizontal="center" vertical="top"/>
      <protection/>
    </xf>
    <xf numFmtId="4" fontId="16" fillId="5" borderId="5" xfId="0" applyNumberFormat="1" applyFont="1" applyFill="1" applyBorder="1" applyAlignment="1" applyProtection="1">
      <alignment horizontal="center" vertical="top"/>
      <protection/>
    </xf>
    <xf numFmtId="4" fontId="15" fillId="5" borderId="0" xfId="0" applyNumberFormat="1" applyFont="1" applyFill="1" applyBorder="1" applyAlignment="1" applyProtection="1">
      <alignment horizontal="center" vertical="top"/>
      <protection/>
    </xf>
    <xf numFmtId="0" fontId="0" fillId="0" borderId="5" xfId="0" applyFill="1" applyBorder="1" applyAlignment="1" applyProtection="1">
      <alignment horizontal="center" vertical="top"/>
      <protection/>
    </xf>
    <xf numFmtId="4" fontId="20" fillId="5" borderId="22" xfId="0" applyNumberFormat="1" applyFont="1" applyFill="1" applyBorder="1" applyAlignment="1" applyProtection="1">
      <alignment horizontal="left" vertical="top"/>
      <protection/>
    </xf>
    <xf numFmtId="4" fontId="20" fillId="5" borderId="28" xfId="0" applyNumberFormat="1" applyFont="1" applyFill="1" applyBorder="1" applyAlignment="1" applyProtection="1">
      <alignment horizontal="left" vertical="top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25" fillId="5" borderId="0" xfId="0" applyFont="1" applyFill="1" applyAlignment="1" applyProtection="1">
      <alignment horizontal="center"/>
      <protection/>
    </xf>
    <xf numFmtId="4" fontId="27" fillId="5" borderId="0" xfId="0" applyNumberFormat="1" applyFont="1" applyFill="1" applyAlignment="1" applyProtection="1">
      <alignment horizontal="center" vertical="top"/>
      <protection/>
    </xf>
    <xf numFmtId="2" fontId="11" fillId="0" borderId="0" xfId="19" applyNumberFormat="1" applyFont="1" applyBorder="1" applyAlignment="1" applyProtection="1">
      <alignment horizontal="center"/>
      <protection/>
    </xf>
    <xf numFmtId="0" fontId="0" fillId="5" borderId="0" xfId="0" applyFill="1" applyAlignment="1">
      <alignment horizontal="center"/>
    </xf>
    <xf numFmtId="4" fontId="19" fillId="5" borderId="22" xfId="0" applyNumberFormat="1" applyFont="1" applyFill="1" applyBorder="1" applyAlignment="1" applyProtection="1">
      <alignment horizontal="right"/>
      <protection/>
    </xf>
    <xf numFmtId="4" fontId="19" fillId="5" borderId="28" xfId="0" applyNumberFormat="1" applyFont="1" applyFill="1" applyBorder="1" applyAlignment="1" applyProtection="1">
      <alignment horizontal="right"/>
      <protection/>
    </xf>
    <xf numFmtId="180" fontId="19" fillId="5" borderId="28" xfId="0" applyNumberFormat="1" applyFont="1" applyFill="1" applyBorder="1" applyAlignment="1" applyProtection="1">
      <alignment horizontal="left"/>
      <protection/>
    </xf>
    <xf numFmtId="4" fontId="19" fillId="5" borderId="0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10" fontId="6" fillId="5" borderId="23" xfId="20" applyNumberFormat="1" applyFont="1" applyFill="1" applyBorder="1" applyAlignment="1" applyProtection="1">
      <alignment horizontal="center"/>
      <protection locked="0"/>
    </xf>
    <xf numFmtId="2" fontId="5" fillId="0" borderId="0" xfId="19" applyNumberFormat="1" applyFont="1" applyAlignment="1">
      <alignment horizontal="center"/>
      <protection/>
    </xf>
    <xf numFmtId="2" fontId="10" fillId="0" borderId="42" xfId="19" applyNumberFormat="1" applyFont="1" applyBorder="1" applyAlignment="1">
      <alignment horizontal="center" vertical="center"/>
      <protection/>
    </xf>
    <xf numFmtId="2" fontId="10" fillId="0" borderId="1" xfId="19" applyNumberFormat="1" applyFont="1" applyBorder="1" applyAlignment="1">
      <alignment horizontal="center" vertical="center"/>
      <protection/>
    </xf>
    <xf numFmtId="2" fontId="10" fillId="0" borderId="40" xfId="19" applyNumberFormat="1" applyFont="1" applyBorder="1" applyAlignment="1">
      <alignment horizontal="center" vertical="center"/>
      <protection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28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2" fontId="14" fillId="0" borderId="0" xfId="19" applyNumberFormat="1" applyFont="1" applyAlignment="1" applyProtection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4" fontId="20" fillId="5" borderId="23" xfId="0" applyNumberFormat="1" applyFont="1" applyFill="1" applyBorder="1" applyAlignment="1" applyProtection="1">
      <alignment horizontal="left" vertical="top"/>
      <protection/>
    </xf>
    <xf numFmtId="4" fontId="19" fillId="0" borderId="22" xfId="0" applyNumberFormat="1" applyFont="1" applyFill="1" applyBorder="1" applyAlignment="1" applyProtection="1">
      <alignment horizontal="left"/>
      <protection/>
    </xf>
    <xf numFmtId="4" fontId="19" fillId="0" borderId="28" xfId="0" applyNumberFormat="1" applyFont="1" applyFill="1" applyBorder="1" applyAlignment="1" applyProtection="1">
      <alignment horizontal="left"/>
      <protection/>
    </xf>
    <xf numFmtId="0" fontId="0" fillId="0" borderId="3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168" fontId="0" fillId="0" borderId="26" xfId="21" applyFont="1" applyFill="1" applyBorder="1" applyAlignment="1">
      <alignment horizontal="left"/>
    </xf>
    <xf numFmtId="4" fontId="19" fillId="0" borderId="14" xfId="0" applyNumberFormat="1" applyFont="1" applyFill="1" applyBorder="1" applyAlignment="1" applyProtection="1">
      <alignment horizontal="left" vertical="top"/>
      <protection/>
    </xf>
    <xf numFmtId="4" fontId="19" fillId="0" borderId="35" xfId="0" applyNumberFormat="1" applyFont="1" applyFill="1" applyBorder="1" applyAlignment="1" applyProtection="1">
      <alignment horizontal="left" vertical="top"/>
      <protection/>
    </xf>
    <xf numFmtId="4" fontId="19" fillId="0" borderId="15" xfId="0" applyNumberFormat="1" applyFont="1" applyFill="1" applyBorder="1" applyAlignment="1" applyProtection="1">
      <alignment horizontal="left" vertical="top"/>
      <protection/>
    </xf>
    <xf numFmtId="4" fontId="19" fillId="0" borderId="14" xfId="0" applyNumberFormat="1" applyFont="1" applyFill="1" applyBorder="1" applyAlignment="1" applyProtection="1">
      <alignment horizontal="center" vertical="top"/>
      <protection/>
    </xf>
    <xf numFmtId="4" fontId="19" fillId="0" borderId="35" xfId="0" applyNumberFormat="1" applyFont="1" applyFill="1" applyBorder="1" applyAlignment="1" applyProtection="1">
      <alignment horizontal="center" vertical="top"/>
      <protection/>
    </xf>
    <xf numFmtId="4" fontId="19" fillId="0" borderId="15" xfId="0" applyNumberFormat="1" applyFont="1" applyFill="1" applyBorder="1" applyAlignment="1" applyProtection="1">
      <alignment horizontal="center" vertical="top"/>
      <protection/>
    </xf>
    <xf numFmtId="4" fontId="19" fillId="0" borderId="22" xfId="0" applyNumberFormat="1" applyFont="1" applyFill="1" applyBorder="1" applyAlignment="1" applyProtection="1">
      <alignment horizontal="center" vertical="top"/>
      <protection/>
    </xf>
    <xf numFmtId="4" fontId="19" fillId="0" borderId="28" xfId="0" applyNumberFormat="1" applyFont="1" applyFill="1" applyBorder="1" applyAlignment="1" applyProtection="1">
      <alignment horizontal="center" vertical="top"/>
      <protection/>
    </xf>
    <xf numFmtId="4" fontId="19" fillId="0" borderId="23" xfId="0" applyNumberFormat="1" applyFont="1" applyFill="1" applyBorder="1" applyAlignment="1" applyProtection="1">
      <alignment horizontal="center" vertical="top"/>
      <protection/>
    </xf>
    <xf numFmtId="180" fontId="19" fillId="0" borderId="28" xfId="0" applyNumberFormat="1" applyFont="1" applyFill="1" applyBorder="1" applyAlignment="1" applyProtection="1">
      <alignment horizontal="center"/>
      <protection/>
    </xf>
    <xf numFmtId="180" fontId="19" fillId="0" borderId="23" xfId="0" applyNumberFormat="1" applyFont="1" applyFill="1" applyBorder="1" applyAlignment="1" applyProtection="1">
      <alignment horizontal="center"/>
      <protection/>
    </xf>
    <xf numFmtId="0" fontId="16" fillId="5" borderId="0" xfId="0" applyFont="1" applyFill="1" applyAlignment="1" applyProtection="1">
      <alignment horizontal="center"/>
      <protection/>
    </xf>
    <xf numFmtId="4" fontId="16" fillId="5" borderId="22" xfId="0" applyNumberFormat="1" applyFont="1" applyFill="1" applyBorder="1" applyAlignment="1" applyProtection="1">
      <alignment horizontal="center" vertical="top"/>
      <protection/>
    </xf>
    <xf numFmtId="4" fontId="16" fillId="5" borderId="28" xfId="0" applyNumberFormat="1" applyFont="1" applyFill="1" applyBorder="1" applyAlignment="1" applyProtection="1">
      <alignment horizontal="center" vertical="top"/>
      <protection/>
    </xf>
    <xf numFmtId="4" fontId="16" fillId="5" borderId="23" xfId="0" applyNumberFormat="1" applyFont="1" applyFill="1" applyBorder="1" applyAlignment="1" applyProtection="1">
      <alignment horizontal="center" vertical="top"/>
      <protection/>
    </xf>
    <xf numFmtId="4" fontId="15" fillId="5" borderId="28" xfId="0" applyNumberFormat="1" applyFont="1" applyFill="1" applyBorder="1" applyAlignment="1" applyProtection="1">
      <alignment horizontal="center" vertical="top"/>
      <protection/>
    </xf>
    <xf numFmtId="2" fontId="0" fillId="0" borderId="22" xfId="19" applyNumberFormat="1" applyFont="1" applyFill="1" applyBorder="1" applyAlignment="1">
      <alignment horizontal="left"/>
      <protection/>
    </xf>
    <xf numFmtId="2" fontId="0" fillId="0" borderId="23" xfId="19" applyNumberFormat="1" applyFont="1" applyFill="1" applyBorder="1" applyAlignment="1">
      <alignment horizontal="left"/>
      <protection/>
    </xf>
    <xf numFmtId="168" fontId="8" fillId="0" borderId="26" xfId="21" applyFont="1" applyFill="1" applyBorder="1" applyAlignment="1">
      <alignment horizontal="center"/>
    </xf>
    <xf numFmtId="2" fontId="10" fillId="0" borderId="0" xfId="19" applyNumberFormat="1" applyFont="1" applyFill="1" applyBorder="1" applyAlignment="1">
      <alignment horizontal="center"/>
      <protection/>
    </xf>
    <xf numFmtId="4" fontId="1" fillId="0" borderId="28" xfId="19" applyNumberFormat="1" applyFont="1" applyFill="1" applyBorder="1" applyAlignment="1">
      <alignment horizontal="center" vertical="center"/>
      <protection/>
    </xf>
    <xf numFmtId="4" fontId="1" fillId="0" borderId="23" xfId="19" applyNumberFormat="1" applyFont="1" applyFill="1" applyBorder="1" applyAlignment="1">
      <alignment horizontal="center" vertical="center"/>
      <protection/>
    </xf>
    <xf numFmtId="4" fontId="1" fillId="0" borderId="22" xfId="19" applyNumberFormat="1" applyFont="1" applyFill="1" applyBorder="1" applyAlignment="1">
      <alignment horizontal="center" vertical="center"/>
      <protection/>
    </xf>
    <xf numFmtId="4" fontId="1" fillId="0" borderId="2" xfId="19" applyNumberFormat="1" applyFont="1" applyFill="1" applyBorder="1" applyAlignment="1">
      <alignment horizontal="center" vertical="center"/>
      <protection/>
    </xf>
    <xf numFmtId="4" fontId="1" fillId="0" borderId="40" xfId="19" applyNumberFormat="1" applyFont="1" applyFill="1" applyBorder="1" applyAlignment="1">
      <alignment horizontal="center" vertical="center"/>
      <protection/>
    </xf>
    <xf numFmtId="4" fontId="1" fillId="0" borderId="43" xfId="19" applyNumberFormat="1" applyFont="1" applyFill="1" applyBorder="1" applyAlignment="1">
      <alignment horizontal="center" vertical="center"/>
      <protection/>
    </xf>
    <xf numFmtId="168" fontId="4" fillId="0" borderId="0" xfId="21" applyFill="1" applyBorder="1" applyAlignment="1">
      <alignment horizontal="center"/>
    </xf>
    <xf numFmtId="168" fontId="10" fillId="0" borderId="0" xfId="21" applyFont="1" applyFill="1" applyBorder="1" applyAlignment="1">
      <alignment horizontal="center"/>
    </xf>
    <xf numFmtId="2" fontId="4" fillId="0" borderId="0" xfId="19" applyNumberFormat="1" applyFont="1" applyFill="1" applyBorder="1" applyAlignment="1">
      <alignment horizontal="left"/>
      <protection/>
    </xf>
    <xf numFmtId="2" fontId="0" fillId="0" borderId="44" xfId="19" applyNumberFormat="1" applyFont="1" applyFill="1" applyBorder="1" applyAlignment="1">
      <alignment horizontal="center"/>
      <protection/>
    </xf>
    <xf numFmtId="2" fontId="0" fillId="0" borderId="45" xfId="19" applyNumberFormat="1" applyFont="1" applyFill="1" applyBorder="1" applyAlignment="1">
      <alignment horizontal="center"/>
      <protection/>
    </xf>
    <xf numFmtId="2" fontId="1" fillId="0" borderId="42" xfId="19" applyNumberFormat="1" applyFont="1" applyFill="1" applyBorder="1" applyAlignment="1">
      <alignment horizontal="center" vertical="center"/>
      <protection/>
    </xf>
    <xf numFmtId="2" fontId="1" fillId="0" borderId="1" xfId="19" applyNumberFormat="1" applyFont="1" applyFill="1" applyBorder="1" applyAlignment="1">
      <alignment horizontal="center" vertical="center"/>
      <protection/>
    </xf>
    <xf numFmtId="2" fontId="1" fillId="0" borderId="40" xfId="19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 applyProtection="1">
      <alignment horizontal="center"/>
      <protection/>
    </xf>
    <xf numFmtId="4" fontId="15" fillId="0" borderId="0" xfId="0" applyNumberFormat="1" applyFont="1" applyFill="1" applyAlignment="1" applyProtection="1">
      <alignment horizontal="center" vertical="top"/>
      <protection/>
    </xf>
    <xf numFmtId="4" fontId="16" fillId="0" borderId="22" xfId="0" applyNumberFormat="1" applyFont="1" applyFill="1" applyBorder="1" applyAlignment="1" applyProtection="1">
      <alignment horizontal="center" vertical="top"/>
      <protection/>
    </xf>
    <xf numFmtId="4" fontId="16" fillId="0" borderId="28" xfId="0" applyNumberFormat="1" applyFont="1" applyFill="1" applyBorder="1" applyAlignment="1" applyProtection="1">
      <alignment horizontal="center" vertical="top"/>
      <protection/>
    </xf>
    <xf numFmtId="4" fontId="16" fillId="0" borderId="23" xfId="0" applyNumberFormat="1" applyFont="1" applyFill="1" applyBorder="1" applyAlignment="1" applyProtection="1">
      <alignment horizontal="center" vertical="top"/>
      <protection/>
    </xf>
    <xf numFmtId="4" fontId="19" fillId="0" borderId="22" xfId="0" applyNumberFormat="1" applyFont="1" applyFill="1" applyBorder="1" applyAlignment="1" applyProtection="1">
      <alignment horizontal="left" vertical="top"/>
      <protection/>
    </xf>
    <xf numFmtId="4" fontId="19" fillId="0" borderId="28" xfId="0" applyNumberFormat="1" applyFont="1" applyFill="1" applyBorder="1" applyAlignment="1" applyProtection="1">
      <alignment horizontal="left" vertical="top"/>
      <protection/>
    </xf>
    <xf numFmtId="4" fontId="19" fillId="0" borderId="23" xfId="0" applyNumberFormat="1" applyFont="1" applyFill="1" applyBorder="1" applyAlignment="1" applyProtection="1">
      <alignment horizontal="left" vertical="top"/>
      <protection/>
    </xf>
    <xf numFmtId="4" fontId="15" fillId="0" borderId="0" xfId="0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Line 9"/>
        <xdr:cNvSpPr>
          <a:spLocks/>
        </xdr:cNvSpPr>
      </xdr:nvSpPr>
      <xdr:spPr>
        <a:xfrm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12715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305" t="s">
        <v>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18" ht="19.5" customHeight="1">
      <c r="A2" s="298" t="s">
        <v>24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18" ht="12.75">
      <c r="A3" s="6"/>
      <c r="B3" s="49"/>
      <c r="C3" s="49"/>
      <c r="D3" s="5"/>
      <c r="E3" s="50"/>
      <c r="F3" s="51"/>
      <c r="G3" s="5"/>
      <c r="H3" s="5" t="s">
        <v>0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306" t="s">
        <v>46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</row>
    <row r="5" spans="1:18" ht="12.75">
      <c r="A5" s="52"/>
      <c r="B5" s="52"/>
      <c r="C5" s="53" t="s">
        <v>0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0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290" t="s">
        <v>29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</row>
    <row r="8" spans="1:18" ht="12.75">
      <c r="A8" s="52"/>
      <c r="B8" s="52"/>
      <c r="C8" s="52"/>
      <c r="D8" s="53"/>
      <c r="E8" s="54"/>
      <c r="F8" s="55"/>
      <c r="G8" s="52"/>
      <c r="H8" s="52" t="s">
        <v>0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10</v>
      </c>
      <c r="L12" s="18"/>
      <c r="M12" s="18"/>
      <c r="N12" s="18"/>
      <c r="O12" s="18" t="s">
        <v>0</v>
      </c>
      <c r="P12" s="19" t="s">
        <v>0</v>
      </c>
      <c r="Q12" s="19" t="s">
        <v>0</v>
      </c>
      <c r="R12" s="20"/>
    </row>
    <row r="13" spans="1:18" ht="12">
      <c r="A13" s="21" t="s">
        <v>1</v>
      </c>
      <c r="B13" s="22" t="s">
        <v>11</v>
      </c>
      <c r="C13" s="22"/>
      <c r="D13" s="22" t="s">
        <v>12</v>
      </c>
      <c r="E13" s="23" t="s">
        <v>2</v>
      </c>
      <c r="F13" s="23" t="s">
        <v>13</v>
      </c>
      <c r="G13" s="24" t="s">
        <v>26</v>
      </c>
      <c r="H13" s="25"/>
      <c r="I13" s="24" t="s">
        <v>27</v>
      </c>
      <c r="J13" s="25"/>
      <c r="K13" s="24" t="s">
        <v>28</v>
      </c>
      <c r="L13" s="25"/>
      <c r="M13" s="24" t="s">
        <v>45</v>
      </c>
      <c r="N13" s="25"/>
      <c r="O13" s="24" t="s">
        <v>14</v>
      </c>
      <c r="P13" s="25"/>
      <c r="Q13" s="24" t="s">
        <v>14</v>
      </c>
      <c r="R13" s="26"/>
    </row>
    <row r="14" spans="1:18" ht="12" customHeight="1">
      <c r="A14" s="21"/>
      <c r="B14" s="27" t="s">
        <v>15</v>
      </c>
      <c r="C14" s="28"/>
      <c r="D14" s="28" t="s">
        <v>16</v>
      </c>
      <c r="E14" s="29" t="s">
        <v>17</v>
      </c>
      <c r="F14" s="23" t="s">
        <v>17</v>
      </c>
      <c r="G14" s="30" t="s">
        <v>18</v>
      </c>
      <c r="H14" s="30" t="s">
        <v>19</v>
      </c>
      <c r="I14" s="30" t="s">
        <v>18</v>
      </c>
      <c r="J14" s="30" t="s">
        <v>19</v>
      </c>
      <c r="K14" s="30" t="s">
        <v>18</v>
      </c>
      <c r="L14" s="30" t="s">
        <v>19</v>
      </c>
      <c r="M14" s="30" t="s">
        <v>18</v>
      </c>
      <c r="N14" s="30" t="s">
        <v>19</v>
      </c>
      <c r="O14" s="30" t="s">
        <v>18</v>
      </c>
      <c r="P14" s="30" t="s">
        <v>19</v>
      </c>
      <c r="Q14" s="30" t="s">
        <v>18</v>
      </c>
      <c r="R14" s="31" t="s">
        <v>19</v>
      </c>
    </row>
    <row r="15" spans="1:18" ht="19.5" customHeight="1">
      <c r="A15" s="32">
        <v>1</v>
      </c>
      <c r="B15" s="33" t="s">
        <v>39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20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3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4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21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32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40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33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5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6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34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35</v>
      </c>
      <c r="B26" s="41" t="s">
        <v>42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36</v>
      </c>
      <c r="B27" s="41" t="s">
        <v>43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41</v>
      </c>
      <c r="B28" s="41" t="s">
        <v>44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37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38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299" t="s">
        <v>22</v>
      </c>
      <c r="B32" s="300"/>
      <c r="C32" s="301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302" t="s">
        <v>25</v>
      </c>
      <c r="B34" s="303"/>
      <c r="C34" s="304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65" zoomScaleNormal="80" zoomScaleSheetLayoutView="65" workbookViewId="0" topLeftCell="A1">
      <selection activeCell="C20" sqref="C20"/>
    </sheetView>
  </sheetViews>
  <sheetFormatPr defaultColWidth="9.140625" defaultRowHeight="12.75"/>
  <cols>
    <col min="1" max="1" width="11.140625" style="83" customWidth="1"/>
    <col min="2" max="2" width="7.421875" style="83" customWidth="1"/>
    <col min="3" max="3" width="53.00390625" style="83" customWidth="1"/>
    <col min="4" max="4" width="9.140625" style="89" customWidth="1"/>
    <col min="5" max="5" width="12.00390625" style="83" bestFit="1" customWidth="1"/>
    <col min="6" max="6" width="10.7109375" style="83" customWidth="1"/>
    <col min="7" max="7" width="17.140625" style="83" customWidth="1"/>
    <col min="8" max="8" width="11.7109375" style="83" customWidth="1"/>
    <col min="9" max="9" width="18.140625" style="83" customWidth="1"/>
    <col min="10" max="10" width="16.7109375" style="83" bestFit="1" customWidth="1"/>
    <col min="11" max="11" width="14.421875" style="83" bestFit="1" customWidth="1"/>
    <col min="12" max="16384" width="9.140625" style="83" customWidth="1"/>
  </cols>
  <sheetData>
    <row r="1" spans="1:9" ht="30" customHeight="1">
      <c r="A1" s="288" t="s">
        <v>180</v>
      </c>
      <c r="B1" s="288"/>
      <c r="C1" s="288"/>
      <c r="D1" s="288"/>
      <c r="E1" s="288"/>
      <c r="F1" s="288"/>
      <c r="G1" s="288"/>
      <c r="H1" s="288"/>
      <c r="I1" s="288"/>
    </row>
    <row r="2" spans="1:9" ht="30" customHeight="1">
      <c r="A2" s="289" t="s">
        <v>181</v>
      </c>
      <c r="B2" s="281"/>
      <c r="C2" s="281"/>
      <c r="D2" s="281"/>
      <c r="E2" s="281"/>
      <c r="F2" s="281"/>
      <c r="G2" s="281"/>
      <c r="H2" s="281"/>
      <c r="I2" s="281"/>
    </row>
    <row r="3" spans="1:7" ht="23.25">
      <c r="A3" s="82"/>
      <c r="B3" s="82"/>
      <c r="C3" s="82"/>
      <c r="D3" s="82"/>
      <c r="E3" s="82"/>
      <c r="F3" s="82"/>
      <c r="G3" s="82"/>
    </row>
    <row r="4" spans="1:9" ht="23.25">
      <c r="A4" s="282" t="s">
        <v>78</v>
      </c>
      <c r="B4" s="282"/>
      <c r="C4" s="282"/>
      <c r="D4" s="282"/>
      <c r="E4" s="282"/>
      <c r="F4" s="282"/>
      <c r="G4" s="282"/>
      <c r="H4" s="282"/>
      <c r="I4" s="282"/>
    </row>
    <row r="5" spans="1:9" ht="4.5" customHeight="1">
      <c r="A5" s="283"/>
      <c r="B5" s="283"/>
      <c r="C5" s="283"/>
      <c r="D5" s="283"/>
      <c r="E5" s="283"/>
      <c r="F5" s="283"/>
      <c r="G5" s="283"/>
      <c r="H5" s="283"/>
      <c r="I5" s="283"/>
    </row>
    <row r="6" spans="1:9" ht="23.25" customHeight="1">
      <c r="A6" s="285" t="s">
        <v>164</v>
      </c>
      <c r="B6" s="286"/>
      <c r="C6" s="286"/>
      <c r="D6" s="286"/>
      <c r="E6" s="286"/>
      <c r="F6" s="286"/>
      <c r="G6" s="286"/>
      <c r="H6" s="286"/>
      <c r="I6" s="307"/>
    </row>
    <row r="7" spans="1:9" ht="23.25" customHeight="1">
      <c r="A7" s="308" t="s">
        <v>182</v>
      </c>
      <c r="B7" s="309"/>
      <c r="C7" s="309"/>
      <c r="D7" s="292" t="s">
        <v>97</v>
      </c>
      <c r="E7" s="293"/>
      <c r="F7" s="294">
        <v>41253</v>
      </c>
      <c r="G7" s="294"/>
      <c r="H7" s="99" t="s">
        <v>96</v>
      </c>
      <c r="I7" s="297"/>
    </row>
    <row r="8" spans="1:9" ht="4.5" customHeight="1">
      <c r="A8" s="295"/>
      <c r="B8" s="295"/>
      <c r="C8" s="295"/>
      <c r="D8" s="295"/>
      <c r="E8" s="295"/>
      <c r="F8" s="295"/>
      <c r="G8" s="295"/>
      <c r="H8" s="295"/>
      <c r="I8" s="295"/>
    </row>
    <row r="9" spans="1:10" ht="12.75">
      <c r="A9" s="227" t="s">
        <v>79</v>
      </c>
      <c r="B9" s="296" t="s">
        <v>1</v>
      </c>
      <c r="C9" s="296" t="s">
        <v>80</v>
      </c>
      <c r="D9" s="296" t="s">
        <v>81</v>
      </c>
      <c r="E9" s="296" t="s">
        <v>82</v>
      </c>
      <c r="F9" s="296" t="s">
        <v>83</v>
      </c>
      <c r="G9" s="296"/>
      <c r="H9" s="296" t="s">
        <v>84</v>
      </c>
      <c r="I9" s="296"/>
      <c r="J9" s="268"/>
    </row>
    <row r="10" spans="1:9" ht="12.75">
      <c r="A10" s="227" t="s">
        <v>53</v>
      </c>
      <c r="B10" s="296"/>
      <c r="C10" s="296"/>
      <c r="D10" s="296"/>
      <c r="E10" s="296"/>
      <c r="F10" s="228" t="s">
        <v>30</v>
      </c>
      <c r="G10" s="227" t="s">
        <v>22</v>
      </c>
      <c r="H10" s="228" t="s">
        <v>30</v>
      </c>
      <c r="I10" s="227" t="s">
        <v>22</v>
      </c>
    </row>
    <row r="11" spans="1:9" ht="12.75">
      <c r="A11" s="229"/>
      <c r="B11" s="230">
        <v>1</v>
      </c>
      <c r="C11" s="231" t="s">
        <v>86</v>
      </c>
      <c r="D11" s="232"/>
      <c r="E11" s="232"/>
      <c r="F11" s="228"/>
      <c r="G11" s="233"/>
      <c r="H11" s="228"/>
      <c r="I11" s="233"/>
    </row>
    <row r="12" spans="1:11" ht="14.25">
      <c r="A12" s="255" t="s">
        <v>131</v>
      </c>
      <c r="B12" s="234" t="s">
        <v>8</v>
      </c>
      <c r="C12" s="235" t="s">
        <v>133</v>
      </c>
      <c r="D12" s="220" t="s">
        <v>135</v>
      </c>
      <c r="E12" s="221">
        <v>9</v>
      </c>
      <c r="F12" s="236">
        <v>214.14</v>
      </c>
      <c r="G12" s="112">
        <f>F12*E12</f>
        <v>1927.2599999999998</v>
      </c>
      <c r="H12" s="112">
        <f>F12*$I$7+F12</f>
        <v>214.14</v>
      </c>
      <c r="I12" s="256">
        <f>H12*E12</f>
        <v>1927.2599999999998</v>
      </c>
      <c r="J12" s="85"/>
      <c r="K12" s="85"/>
    </row>
    <row r="13" spans="1:11" ht="14.25">
      <c r="A13" s="255">
        <v>11506</v>
      </c>
      <c r="B13" s="234" t="s">
        <v>134</v>
      </c>
      <c r="C13" s="237" t="s">
        <v>136</v>
      </c>
      <c r="D13" s="220" t="s">
        <v>135</v>
      </c>
      <c r="E13" s="221">
        <v>60</v>
      </c>
      <c r="F13" s="236">
        <v>122.75</v>
      </c>
      <c r="G13" s="112">
        <f>F13*E13</f>
        <v>7365</v>
      </c>
      <c r="H13" s="112">
        <f>F13*$I$7+F13</f>
        <v>122.75</v>
      </c>
      <c r="I13" s="256">
        <f>H13*E13</f>
        <v>7365</v>
      </c>
      <c r="J13" s="85"/>
      <c r="K13" s="85"/>
    </row>
    <row r="14" spans="1:11" ht="14.25">
      <c r="A14" s="255">
        <v>9546</v>
      </c>
      <c r="B14" s="234" t="s">
        <v>137</v>
      </c>
      <c r="C14" s="237" t="s">
        <v>138</v>
      </c>
      <c r="D14" s="220" t="s">
        <v>135</v>
      </c>
      <c r="E14" s="221">
        <v>51976.61</v>
      </c>
      <c r="F14" s="236">
        <v>0.36</v>
      </c>
      <c r="G14" s="112">
        <f>F14*E14</f>
        <v>18711.5796</v>
      </c>
      <c r="H14" s="112">
        <f>F14*$I$7+F14</f>
        <v>0.36</v>
      </c>
      <c r="I14" s="256">
        <f>H14*E14</f>
        <v>18711.5796</v>
      </c>
      <c r="J14" s="85"/>
      <c r="K14" s="85"/>
    </row>
    <row r="15" spans="1:11" ht="12.75">
      <c r="A15" s="255"/>
      <c r="B15" s="234"/>
      <c r="C15" s="231" t="s">
        <v>87</v>
      </c>
      <c r="D15" s="220"/>
      <c r="E15" s="221"/>
      <c r="F15" s="236"/>
      <c r="G15" s="238">
        <f>SUM(G12:G14)</f>
        <v>28003.8396</v>
      </c>
      <c r="H15" s="238"/>
      <c r="I15" s="257">
        <f>SUM(I12:I14)</f>
        <v>28003.8396</v>
      </c>
      <c r="J15" s="85"/>
      <c r="K15" s="85"/>
    </row>
    <row r="16" spans="1:11" ht="12.75">
      <c r="A16" s="255"/>
      <c r="B16" s="234"/>
      <c r="C16" s="237"/>
      <c r="D16" s="220"/>
      <c r="E16" s="221"/>
      <c r="F16" s="236"/>
      <c r="G16" s="112"/>
      <c r="H16" s="112"/>
      <c r="I16" s="256"/>
      <c r="J16" s="85"/>
      <c r="K16" s="85"/>
    </row>
    <row r="17" spans="1:11" s="101" customFormat="1" ht="12.75">
      <c r="A17" s="258"/>
      <c r="B17" s="239">
        <v>2</v>
      </c>
      <c r="C17" s="240" t="s">
        <v>130</v>
      </c>
      <c r="D17" s="227"/>
      <c r="E17" s="241"/>
      <c r="F17" s="242"/>
      <c r="G17" s="238"/>
      <c r="H17" s="238"/>
      <c r="I17" s="257"/>
      <c r="J17" s="100"/>
      <c r="K17" s="100"/>
    </row>
    <row r="18" spans="1:11" ht="12.75">
      <c r="A18" s="255" t="s">
        <v>103</v>
      </c>
      <c r="B18" s="234" t="s">
        <v>52</v>
      </c>
      <c r="C18" s="191" t="s">
        <v>114</v>
      </c>
      <c r="D18" s="189" t="s">
        <v>115</v>
      </c>
      <c r="E18" s="192">
        <v>60</v>
      </c>
      <c r="F18" s="192">
        <v>146.79</v>
      </c>
      <c r="G18" s="112">
        <f>F18*E18</f>
        <v>8807.4</v>
      </c>
      <c r="H18" s="112">
        <f>F18*$I$7+F18</f>
        <v>146.79</v>
      </c>
      <c r="I18" s="256">
        <f>H18*E18</f>
        <v>8807.4</v>
      </c>
      <c r="J18" s="97"/>
      <c r="K18" s="85"/>
    </row>
    <row r="19" spans="1:11" ht="12.75">
      <c r="A19" s="255" t="s">
        <v>131</v>
      </c>
      <c r="B19" s="234" t="s">
        <v>91</v>
      </c>
      <c r="C19" s="191" t="s">
        <v>132</v>
      </c>
      <c r="D19" s="189" t="s">
        <v>102</v>
      </c>
      <c r="E19" s="192">
        <v>60</v>
      </c>
      <c r="F19" s="192">
        <v>60.52</v>
      </c>
      <c r="G19" s="112">
        <f>F19*E19</f>
        <v>3631.2000000000003</v>
      </c>
      <c r="H19" s="112">
        <f>F19*$I$7+F19</f>
        <v>60.52</v>
      </c>
      <c r="I19" s="256">
        <f>H19*E19</f>
        <v>3631.2000000000003</v>
      </c>
      <c r="J19" s="85"/>
      <c r="K19" s="85"/>
    </row>
    <row r="20" spans="1:11" ht="12.75">
      <c r="A20" s="255" t="s">
        <v>131</v>
      </c>
      <c r="B20" s="234" t="s">
        <v>101</v>
      </c>
      <c r="C20" s="191" t="s">
        <v>116</v>
      </c>
      <c r="D20" s="189" t="s">
        <v>102</v>
      </c>
      <c r="E20" s="192">
        <v>40</v>
      </c>
      <c r="F20" s="192">
        <v>107.07</v>
      </c>
      <c r="G20" s="112">
        <f>F20*E20</f>
        <v>4282.799999999999</v>
      </c>
      <c r="H20" s="112">
        <f>F20*$I$7+F20</f>
        <v>107.07</v>
      </c>
      <c r="I20" s="256">
        <f>H20*E20</f>
        <v>4282.799999999999</v>
      </c>
      <c r="J20" s="85"/>
      <c r="K20" s="85"/>
    </row>
    <row r="21" spans="1:11" ht="12.75">
      <c r="A21" s="255">
        <v>13245</v>
      </c>
      <c r="B21" s="234" t="s">
        <v>113</v>
      </c>
      <c r="C21" s="191" t="s">
        <v>117</v>
      </c>
      <c r="D21" s="189" t="s">
        <v>102</v>
      </c>
      <c r="E21" s="192">
        <v>160</v>
      </c>
      <c r="F21" s="192">
        <v>17.9</v>
      </c>
      <c r="G21" s="112">
        <f>F21*E21</f>
        <v>2864</v>
      </c>
      <c r="H21" s="112">
        <f>F21*$I$7+F21</f>
        <v>17.9</v>
      </c>
      <c r="I21" s="256">
        <f>H21*E21</f>
        <v>2864</v>
      </c>
      <c r="J21" s="85"/>
      <c r="K21" s="85"/>
    </row>
    <row r="22" spans="1:11" ht="12.75">
      <c r="A22" s="255">
        <v>4815</v>
      </c>
      <c r="B22" s="234" t="s">
        <v>126</v>
      </c>
      <c r="C22" s="191" t="s">
        <v>118</v>
      </c>
      <c r="D22" s="189" t="s">
        <v>102</v>
      </c>
      <c r="E22" s="192">
        <v>160</v>
      </c>
      <c r="F22" s="192">
        <v>3.75</v>
      </c>
      <c r="G22" s="112">
        <f>F22*E22</f>
        <v>600</v>
      </c>
      <c r="H22" s="112">
        <f>F22*$I$7+F22</f>
        <v>3.75</v>
      </c>
      <c r="I22" s="256">
        <f>H22*E22</f>
        <v>600</v>
      </c>
      <c r="J22" s="85"/>
      <c r="K22" s="85"/>
    </row>
    <row r="23" spans="1:11" s="101" customFormat="1" ht="12.75">
      <c r="A23" s="243"/>
      <c r="B23" s="230"/>
      <c r="C23" s="231" t="s">
        <v>87</v>
      </c>
      <c r="D23" s="232"/>
      <c r="E23" s="244"/>
      <c r="F23" s="244"/>
      <c r="G23" s="228">
        <f>SUM(G18:G22)</f>
        <v>20185.4</v>
      </c>
      <c r="H23" s="228"/>
      <c r="I23" s="228">
        <f>SUM(I18:I22)</f>
        <v>20185.4</v>
      </c>
      <c r="J23" s="100"/>
      <c r="K23" s="100"/>
    </row>
    <row r="24" spans="1:11" ht="12.75">
      <c r="A24" s="245"/>
      <c r="B24" s="108"/>
      <c r="C24" s="246"/>
      <c r="D24" s="110"/>
      <c r="E24" s="77"/>
      <c r="F24" s="77"/>
      <c r="G24" s="111"/>
      <c r="H24" s="111"/>
      <c r="I24" s="111"/>
      <c r="J24" s="85"/>
      <c r="K24" s="85"/>
    </row>
    <row r="25" spans="1:11" s="101" customFormat="1" ht="12.75">
      <c r="A25" s="247"/>
      <c r="B25" s="230">
        <v>2</v>
      </c>
      <c r="C25" s="231" t="s">
        <v>7</v>
      </c>
      <c r="D25" s="232"/>
      <c r="E25" s="244"/>
      <c r="F25" s="244"/>
      <c r="G25" s="228"/>
      <c r="H25" s="228"/>
      <c r="I25" s="228"/>
      <c r="J25" s="100"/>
      <c r="K25" s="198"/>
    </row>
    <row r="26" spans="1:9" ht="12.75">
      <c r="A26" s="107" t="s">
        <v>119</v>
      </c>
      <c r="B26" s="108" t="s">
        <v>52</v>
      </c>
      <c r="C26" s="109" t="s">
        <v>120</v>
      </c>
      <c r="D26" s="110" t="s">
        <v>121</v>
      </c>
      <c r="E26" s="77">
        <v>7796.492</v>
      </c>
      <c r="F26" s="77">
        <v>3.28</v>
      </c>
      <c r="G26" s="111">
        <f aca="true" t="shared" si="0" ref="G26:G31">F26*E26</f>
        <v>25572.493759999998</v>
      </c>
      <c r="H26" s="111">
        <f>F26+F26*$I$7</f>
        <v>3.28</v>
      </c>
      <c r="I26" s="111">
        <f aca="true" t="shared" si="1" ref="I26:I31">H26*E26</f>
        <v>25572.493759999998</v>
      </c>
    </row>
    <row r="27" spans="1:11" ht="12.75">
      <c r="A27" s="107">
        <v>73370</v>
      </c>
      <c r="B27" s="108" t="s">
        <v>91</v>
      </c>
      <c r="C27" s="109" t="s">
        <v>122</v>
      </c>
      <c r="D27" s="110" t="s">
        <v>123</v>
      </c>
      <c r="E27" s="77">
        <v>146184.22</v>
      </c>
      <c r="F27" s="77">
        <v>0.68</v>
      </c>
      <c r="G27" s="111">
        <f t="shared" si="0"/>
        <v>99405.26960000001</v>
      </c>
      <c r="H27" s="111">
        <f>F27+F27*$I$7</f>
        <v>0.68</v>
      </c>
      <c r="I27" s="111">
        <f t="shared" si="1"/>
        <v>99405.26960000001</v>
      </c>
      <c r="J27" s="193"/>
      <c r="K27" s="96"/>
    </row>
    <row r="28" spans="1:9" ht="25.5">
      <c r="A28" s="107">
        <v>72911</v>
      </c>
      <c r="B28" s="108" t="s">
        <v>101</v>
      </c>
      <c r="C28" s="109" t="s">
        <v>124</v>
      </c>
      <c r="D28" s="110" t="s">
        <v>121</v>
      </c>
      <c r="E28" s="77">
        <v>7796.492</v>
      </c>
      <c r="F28" s="77">
        <v>7.19</v>
      </c>
      <c r="G28" s="111">
        <f t="shared" si="0"/>
        <v>56056.777480000004</v>
      </c>
      <c r="H28" s="111">
        <f>F28+F28*$I$7</f>
        <v>7.19</v>
      </c>
      <c r="I28" s="111">
        <f t="shared" si="1"/>
        <v>56056.777480000004</v>
      </c>
    </row>
    <row r="29" spans="1:9" s="102" customFormat="1" ht="12.75">
      <c r="A29" s="255">
        <v>72945</v>
      </c>
      <c r="B29" s="108" t="s">
        <v>113</v>
      </c>
      <c r="C29" s="248" t="s">
        <v>104</v>
      </c>
      <c r="D29" s="249" t="s">
        <v>105</v>
      </c>
      <c r="E29" s="221">
        <v>51976.6075</v>
      </c>
      <c r="F29" s="236">
        <v>2.62</v>
      </c>
      <c r="G29" s="112">
        <f t="shared" si="0"/>
        <v>136178.71165</v>
      </c>
      <c r="H29" s="112">
        <f>F29*$I$7+F29</f>
        <v>2.62</v>
      </c>
      <c r="I29" s="256">
        <f t="shared" si="1"/>
        <v>136178.71165</v>
      </c>
    </row>
    <row r="30" spans="1:9" s="102" customFormat="1" ht="12.75">
      <c r="A30" s="255">
        <v>72942</v>
      </c>
      <c r="B30" s="108" t="s">
        <v>125</v>
      </c>
      <c r="C30" s="248" t="s">
        <v>106</v>
      </c>
      <c r="D30" s="249" t="s">
        <v>105</v>
      </c>
      <c r="E30" s="221">
        <v>51976.6075</v>
      </c>
      <c r="F30" s="236">
        <v>0.92</v>
      </c>
      <c r="G30" s="112">
        <f t="shared" si="0"/>
        <v>47818.4789</v>
      </c>
      <c r="H30" s="112">
        <f>F30*$I$7+F30</f>
        <v>0.92</v>
      </c>
      <c r="I30" s="256">
        <f t="shared" si="1"/>
        <v>47818.4789</v>
      </c>
    </row>
    <row r="31" spans="1:9" s="102" customFormat="1" ht="25.5">
      <c r="A31" s="255">
        <v>72965</v>
      </c>
      <c r="B31" s="108" t="s">
        <v>126</v>
      </c>
      <c r="C31" s="109" t="s">
        <v>185</v>
      </c>
      <c r="D31" s="249" t="s">
        <v>107</v>
      </c>
      <c r="E31" s="221">
        <v>4592.80486</v>
      </c>
      <c r="F31" s="236">
        <v>162.94</v>
      </c>
      <c r="G31" s="112">
        <f t="shared" si="0"/>
        <v>748351.6238884</v>
      </c>
      <c r="H31" s="112">
        <f>F31*$I$7+F31</f>
        <v>162.94</v>
      </c>
      <c r="I31" s="256">
        <f t="shared" si="1"/>
        <v>748351.6238884</v>
      </c>
    </row>
    <row r="32" spans="1:9" s="102" customFormat="1" ht="14.25">
      <c r="A32" s="255">
        <v>5626</v>
      </c>
      <c r="B32" s="108" t="s">
        <v>127</v>
      </c>
      <c r="C32" s="248" t="s">
        <v>108</v>
      </c>
      <c r="D32" s="249" t="s">
        <v>109</v>
      </c>
      <c r="E32" s="221">
        <v>19136.685</v>
      </c>
      <c r="F32" s="236">
        <v>0.58</v>
      </c>
      <c r="G32" s="112">
        <f>F32*E32</f>
        <v>11099.2773</v>
      </c>
      <c r="H32" s="112">
        <f>F32*$I$7+F32</f>
        <v>0.58</v>
      </c>
      <c r="I32" s="256">
        <f>H32*E32</f>
        <v>11099.2773</v>
      </c>
    </row>
    <row r="33" spans="1:11" ht="12.75">
      <c r="A33" s="107"/>
      <c r="B33" s="108"/>
      <c r="C33" s="231" t="s">
        <v>88</v>
      </c>
      <c r="D33" s="110"/>
      <c r="E33" s="77"/>
      <c r="F33" s="77"/>
      <c r="G33" s="228">
        <f>SUM(G26:G32)</f>
        <v>1124482.6325784</v>
      </c>
      <c r="H33" s="228"/>
      <c r="I33" s="228">
        <f>SUM(I26:I32)</f>
        <v>1124482.6325784</v>
      </c>
      <c r="J33" s="85"/>
      <c r="K33" s="85"/>
    </row>
    <row r="34" spans="1:11" ht="12.75">
      <c r="A34" s="107"/>
      <c r="B34" s="108"/>
      <c r="C34" s="231"/>
      <c r="D34" s="110"/>
      <c r="E34" s="77"/>
      <c r="F34" s="77"/>
      <c r="G34" s="228"/>
      <c r="H34" s="228"/>
      <c r="I34" s="228"/>
      <c r="J34" s="85"/>
      <c r="K34" s="85"/>
    </row>
    <row r="35" spans="1:11" ht="12.75">
      <c r="A35" s="107"/>
      <c r="B35" s="108">
        <v>3</v>
      </c>
      <c r="C35" s="231" t="s">
        <v>141</v>
      </c>
      <c r="D35" s="110"/>
      <c r="E35" s="77"/>
      <c r="F35" s="77"/>
      <c r="G35" s="228"/>
      <c r="H35" s="228"/>
      <c r="I35" s="228"/>
      <c r="J35" s="85"/>
      <c r="K35" s="85"/>
    </row>
    <row r="36" spans="1:11" ht="25.5">
      <c r="A36" s="107">
        <v>73568</v>
      </c>
      <c r="B36" s="108" t="s">
        <v>92</v>
      </c>
      <c r="C36" s="246" t="s">
        <v>143</v>
      </c>
      <c r="D36" s="110" t="s">
        <v>121</v>
      </c>
      <c r="E36" s="77">
        <v>1556.52</v>
      </c>
      <c r="F36" s="77">
        <v>4.84</v>
      </c>
      <c r="G36" s="112">
        <f>F36*E36</f>
        <v>7533.556799999999</v>
      </c>
      <c r="H36" s="112">
        <f>F36*$I$7+F36</f>
        <v>4.84</v>
      </c>
      <c r="I36" s="256">
        <f>H36*E36</f>
        <v>7533.556799999999</v>
      </c>
      <c r="J36" s="85"/>
      <c r="K36" s="85"/>
    </row>
    <row r="37" spans="1:11" ht="12.75">
      <c r="A37" s="107" t="s">
        <v>157</v>
      </c>
      <c r="B37" s="108" t="s">
        <v>93</v>
      </c>
      <c r="C37" s="246" t="s">
        <v>144</v>
      </c>
      <c r="D37" s="110" t="s">
        <v>31</v>
      </c>
      <c r="E37" s="77">
        <v>1964.6</v>
      </c>
      <c r="F37" s="77">
        <v>10.4</v>
      </c>
      <c r="G37" s="112">
        <f>F37*E37</f>
        <v>20431.84</v>
      </c>
      <c r="H37" s="112">
        <f>F37*$I$7+F37</f>
        <v>10.4</v>
      </c>
      <c r="I37" s="256">
        <f>H37*E37</f>
        <v>20431.84</v>
      </c>
      <c r="J37" s="85"/>
      <c r="K37" s="85"/>
    </row>
    <row r="38" spans="1:11" ht="12.75">
      <c r="A38" s="107" t="s">
        <v>103</v>
      </c>
      <c r="B38" s="108" t="s">
        <v>94</v>
      </c>
      <c r="C38" s="246" t="s">
        <v>158</v>
      </c>
      <c r="D38" s="110" t="s">
        <v>31</v>
      </c>
      <c r="E38" s="77">
        <v>533.28</v>
      </c>
      <c r="F38" s="77">
        <v>36.96</v>
      </c>
      <c r="G38" s="112">
        <f>F38*E38</f>
        <v>19710.0288</v>
      </c>
      <c r="H38" s="112">
        <f>F38*$I$7+F38</f>
        <v>36.96</v>
      </c>
      <c r="I38" s="256">
        <f>H38*E38</f>
        <v>19710.0288</v>
      </c>
      <c r="J38" s="85"/>
      <c r="K38" s="85"/>
    </row>
    <row r="39" spans="1:11" ht="12.75">
      <c r="A39" s="107">
        <v>5625</v>
      </c>
      <c r="B39" s="108" t="s">
        <v>128</v>
      </c>
      <c r="C39" s="246" t="s">
        <v>145</v>
      </c>
      <c r="D39" s="110" t="s">
        <v>121</v>
      </c>
      <c r="E39" s="77">
        <v>294.69</v>
      </c>
      <c r="F39" s="77">
        <v>281.47</v>
      </c>
      <c r="G39" s="112">
        <f>F39*E39</f>
        <v>82946.39430000001</v>
      </c>
      <c r="H39" s="112">
        <f>F39*$I$7+F39</f>
        <v>281.47</v>
      </c>
      <c r="I39" s="256">
        <f>H39*E39</f>
        <v>82946.39430000001</v>
      </c>
      <c r="J39" s="85"/>
      <c r="K39" s="85"/>
    </row>
    <row r="40" spans="1:11" ht="25.5">
      <c r="A40" s="107" t="s">
        <v>159</v>
      </c>
      <c r="B40" s="108" t="s">
        <v>140</v>
      </c>
      <c r="C40" s="246" t="s">
        <v>146</v>
      </c>
      <c r="D40" s="110" t="s">
        <v>121</v>
      </c>
      <c r="E40" s="77">
        <v>1344.19325</v>
      </c>
      <c r="F40" s="77">
        <v>12.09</v>
      </c>
      <c r="G40" s="112">
        <f>F40*E40</f>
        <v>16251.2963925</v>
      </c>
      <c r="H40" s="112">
        <f>F40*$I$7+F40</f>
        <v>12.09</v>
      </c>
      <c r="I40" s="256">
        <f>H40*E40</f>
        <v>16251.2963925</v>
      </c>
      <c r="J40" s="85"/>
      <c r="K40" s="85"/>
    </row>
    <row r="41" spans="1:11" ht="25.5">
      <c r="A41" s="107"/>
      <c r="B41" s="108" t="s">
        <v>150</v>
      </c>
      <c r="C41" s="246" t="s">
        <v>147</v>
      </c>
      <c r="D41" s="110"/>
      <c r="E41" s="77"/>
      <c r="F41" s="77"/>
      <c r="G41" s="111"/>
      <c r="H41" s="111"/>
      <c r="I41" s="111"/>
      <c r="J41" s="85"/>
      <c r="K41" s="85"/>
    </row>
    <row r="42" spans="1:11" ht="12.75">
      <c r="A42" s="107" t="s">
        <v>162</v>
      </c>
      <c r="B42" s="108" t="s">
        <v>165</v>
      </c>
      <c r="C42" s="246" t="s">
        <v>148</v>
      </c>
      <c r="D42" s="110" t="s">
        <v>9</v>
      </c>
      <c r="E42" s="77">
        <v>255</v>
      </c>
      <c r="F42" s="77">
        <v>71.8</v>
      </c>
      <c r="G42" s="112">
        <f>F42*E42</f>
        <v>18309</v>
      </c>
      <c r="H42" s="112">
        <f>F42*$I$7+F42</f>
        <v>71.8</v>
      </c>
      <c r="I42" s="256">
        <f>H42*E42</f>
        <v>18309</v>
      </c>
      <c r="J42" s="85"/>
      <c r="K42" s="85"/>
    </row>
    <row r="43" spans="1:11" ht="12.75">
      <c r="A43" s="107" t="s">
        <v>163</v>
      </c>
      <c r="B43" s="108" t="s">
        <v>166</v>
      </c>
      <c r="C43" s="246" t="s">
        <v>149</v>
      </c>
      <c r="D43" s="110" t="s">
        <v>9</v>
      </c>
      <c r="E43" s="77">
        <v>638</v>
      </c>
      <c r="F43" s="77">
        <v>143.45</v>
      </c>
      <c r="G43" s="112">
        <f>F43*E43</f>
        <v>91521.09999999999</v>
      </c>
      <c r="H43" s="112">
        <f>F43*$I$7+F43</f>
        <v>143.45</v>
      </c>
      <c r="I43" s="256">
        <f>H43*E43</f>
        <v>91521.09999999999</v>
      </c>
      <c r="J43" s="85"/>
      <c r="K43" s="85"/>
    </row>
    <row r="44" spans="1:11" ht="25.5">
      <c r="A44" s="107" t="s">
        <v>161</v>
      </c>
      <c r="B44" s="108" t="s">
        <v>167</v>
      </c>
      <c r="C44" s="246" t="s">
        <v>142</v>
      </c>
      <c r="D44" s="110" t="s">
        <v>102</v>
      </c>
      <c r="E44" s="77">
        <v>38</v>
      </c>
      <c r="F44" s="77">
        <v>712.63</v>
      </c>
      <c r="G44" s="112">
        <f>F44*E44</f>
        <v>27079.94</v>
      </c>
      <c r="H44" s="112">
        <f>F44*$I$7+F44</f>
        <v>712.63</v>
      </c>
      <c r="I44" s="256">
        <f>H44*E44</f>
        <v>27079.94</v>
      </c>
      <c r="J44" s="85"/>
      <c r="K44" s="85"/>
    </row>
    <row r="45" spans="1:11" ht="25.5">
      <c r="A45" s="107" t="s">
        <v>160</v>
      </c>
      <c r="B45" s="108" t="s">
        <v>168</v>
      </c>
      <c r="C45" s="246" t="s">
        <v>190</v>
      </c>
      <c r="D45" s="110" t="s">
        <v>102</v>
      </c>
      <c r="E45" s="77">
        <v>12.999999</v>
      </c>
      <c r="F45" s="77">
        <v>1425.26</v>
      </c>
      <c r="G45" s="112">
        <f>F45*E45</f>
        <v>18528.37857474</v>
      </c>
      <c r="H45" s="112">
        <f>F45*$I$7+F45</f>
        <v>1425.26</v>
      </c>
      <c r="I45" s="256">
        <f>H45*E45</f>
        <v>18528.37857474</v>
      </c>
      <c r="J45" s="85"/>
      <c r="K45" s="85"/>
    </row>
    <row r="46" spans="1:11" ht="12.75">
      <c r="A46" s="107"/>
      <c r="B46" s="108"/>
      <c r="C46" s="231" t="s">
        <v>151</v>
      </c>
      <c r="D46" s="110"/>
      <c r="E46" s="77"/>
      <c r="F46" s="77"/>
      <c r="G46" s="228">
        <f>SUM(G36:G45)</f>
        <v>302311.53486724006</v>
      </c>
      <c r="H46" s="228"/>
      <c r="I46" s="228">
        <f>SUM(I36:I45)</f>
        <v>302311.53486724006</v>
      </c>
      <c r="J46" s="85"/>
      <c r="K46" s="85"/>
    </row>
    <row r="47" spans="1:11" ht="12.75">
      <c r="A47" s="107"/>
      <c r="B47" s="108"/>
      <c r="C47" s="109"/>
      <c r="D47" s="110"/>
      <c r="E47" s="77"/>
      <c r="F47" s="77"/>
      <c r="G47" s="111"/>
      <c r="H47" s="111"/>
      <c r="I47" s="111"/>
      <c r="J47" s="85"/>
      <c r="K47" s="85"/>
    </row>
    <row r="48" spans="1:11" ht="12.75">
      <c r="A48" s="107"/>
      <c r="B48" s="230">
        <v>4</v>
      </c>
      <c r="C48" s="250" t="s">
        <v>89</v>
      </c>
      <c r="D48" s="232"/>
      <c r="E48" s="244"/>
      <c r="F48" s="244"/>
      <c r="G48" s="228"/>
      <c r="H48" s="111"/>
      <c r="I48" s="228"/>
      <c r="J48" s="85"/>
      <c r="K48" s="85"/>
    </row>
    <row r="49" spans="1:9" s="102" customFormat="1" ht="38.25">
      <c r="A49" s="255" t="s">
        <v>110</v>
      </c>
      <c r="B49" s="234" t="s">
        <v>152</v>
      </c>
      <c r="C49" s="237" t="s">
        <v>111</v>
      </c>
      <c r="D49" s="220" t="s">
        <v>9</v>
      </c>
      <c r="E49" s="221">
        <v>6725.43</v>
      </c>
      <c r="F49" s="236">
        <v>26.71</v>
      </c>
      <c r="G49" s="112">
        <f aca="true" t="shared" si="2" ref="G49:G56">F49*E49</f>
        <v>179636.2353</v>
      </c>
      <c r="H49" s="112">
        <f aca="true" t="shared" si="3" ref="H49:H55">F49*$I$7+F49</f>
        <v>26.71</v>
      </c>
      <c r="I49" s="256">
        <f aca="true" t="shared" si="4" ref="I49:I56">H49*E49</f>
        <v>179636.2353</v>
      </c>
    </row>
    <row r="50" spans="1:11" s="102" customFormat="1" ht="25.5">
      <c r="A50" s="255" t="s">
        <v>54</v>
      </c>
      <c r="B50" s="234" t="s">
        <v>153</v>
      </c>
      <c r="C50" s="237" t="s">
        <v>112</v>
      </c>
      <c r="D50" s="220" t="s">
        <v>9</v>
      </c>
      <c r="E50" s="221">
        <v>3369.52</v>
      </c>
      <c r="F50" s="236">
        <v>21.96</v>
      </c>
      <c r="G50" s="112">
        <f t="shared" si="2"/>
        <v>73994.65920000001</v>
      </c>
      <c r="H50" s="112">
        <f t="shared" si="3"/>
        <v>21.96</v>
      </c>
      <c r="I50" s="256">
        <f t="shared" si="4"/>
        <v>73994.65920000001</v>
      </c>
      <c r="J50" s="194"/>
      <c r="K50" s="195"/>
    </row>
    <row r="51" spans="1:11" s="113" customFormat="1" ht="12.75">
      <c r="A51" s="107">
        <v>72196</v>
      </c>
      <c r="B51" s="108" t="s">
        <v>154</v>
      </c>
      <c r="C51" s="109" t="s">
        <v>100</v>
      </c>
      <c r="D51" s="110" t="s">
        <v>9</v>
      </c>
      <c r="E51" s="77">
        <v>36.78</v>
      </c>
      <c r="F51" s="77">
        <v>13.24</v>
      </c>
      <c r="G51" s="111">
        <f t="shared" si="2"/>
        <v>486.96720000000005</v>
      </c>
      <c r="H51" s="112">
        <f t="shared" si="3"/>
        <v>13.24</v>
      </c>
      <c r="I51" s="190">
        <f t="shared" si="4"/>
        <v>486.96720000000005</v>
      </c>
      <c r="K51" s="114"/>
    </row>
    <row r="52" spans="1:11" s="113" customFormat="1" ht="12.75">
      <c r="A52" s="107" t="s">
        <v>139</v>
      </c>
      <c r="B52" s="108" t="s">
        <v>155</v>
      </c>
      <c r="C52" s="109" t="s">
        <v>173</v>
      </c>
      <c r="D52" s="110" t="s">
        <v>31</v>
      </c>
      <c r="E52" s="77">
        <v>17087.94095</v>
      </c>
      <c r="F52" s="77">
        <v>7.33</v>
      </c>
      <c r="G52" s="111">
        <f t="shared" si="2"/>
        <v>125254.6071635</v>
      </c>
      <c r="H52" s="112">
        <f t="shared" si="3"/>
        <v>7.33</v>
      </c>
      <c r="I52" s="190">
        <f t="shared" si="4"/>
        <v>125254.6071635</v>
      </c>
      <c r="K52" s="114"/>
    </row>
    <row r="53" spans="1:11" s="113" customFormat="1" ht="12.75">
      <c r="A53" s="107" t="s">
        <v>176</v>
      </c>
      <c r="B53" s="108" t="s">
        <v>156</v>
      </c>
      <c r="C53" s="109" t="s">
        <v>175</v>
      </c>
      <c r="D53" s="110" t="s">
        <v>102</v>
      </c>
      <c r="E53" s="77">
        <v>1000</v>
      </c>
      <c r="F53" s="77">
        <v>20.72</v>
      </c>
      <c r="G53" s="111">
        <f t="shared" si="2"/>
        <v>20720</v>
      </c>
      <c r="H53" s="112">
        <f t="shared" si="3"/>
        <v>20.72</v>
      </c>
      <c r="I53" s="190">
        <f t="shared" si="4"/>
        <v>20720</v>
      </c>
      <c r="K53" s="114"/>
    </row>
    <row r="54" spans="1:11" s="113" customFormat="1" ht="25.5">
      <c r="A54" s="262" t="s">
        <v>177</v>
      </c>
      <c r="B54" s="108" t="s">
        <v>156</v>
      </c>
      <c r="C54" s="109" t="s">
        <v>174</v>
      </c>
      <c r="D54" s="110" t="s">
        <v>102</v>
      </c>
      <c r="E54" s="77">
        <v>1000</v>
      </c>
      <c r="F54" s="77">
        <v>18</v>
      </c>
      <c r="G54" s="111">
        <f>F54*E54</f>
        <v>18000</v>
      </c>
      <c r="H54" s="112">
        <f>F54*$I$7+F54</f>
        <v>18</v>
      </c>
      <c r="I54" s="190">
        <f>H54*E54</f>
        <v>18000</v>
      </c>
      <c r="K54" s="114"/>
    </row>
    <row r="55" spans="1:11" s="113" customFormat="1" ht="12.75">
      <c r="A55" s="107" t="s">
        <v>171</v>
      </c>
      <c r="B55" s="108" t="s">
        <v>169</v>
      </c>
      <c r="C55" s="109" t="s">
        <v>172</v>
      </c>
      <c r="D55" s="110" t="s">
        <v>31</v>
      </c>
      <c r="E55" s="77">
        <v>10108.56</v>
      </c>
      <c r="F55" s="77">
        <v>26.07</v>
      </c>
      <c r="G55" s="111">
        <f t="shared" si="2"/>
        <v>263530.1592</v>
      </c>
      <c r="H55" s="112">
        <f t="shared" si="3"/>
        <v>26.07</v>
      </c>
      <c r="I55" s="190">
        <f t="shared" si="4"/>
        <v>263530.1592</v>
      </c>
      <c r="K55" s="114"/>
    </row>
    <row r="56" spans="1:11" s="113" customFormat="1" ht="12.75">
      <c r="A56" s="107" t="s">
        <v>129</v>
      </c>
      <c r="B56" s="108" t="s">
        <v>170</v>
      </c>
      <c r="C56" s="109" t="s">
        <v>184</v>
      </c>
      <c r="D56" s="110" t="s">
        <v>102</v>
      </c>
      <c r="E56" s="77">
        <v>42</v>
      </c>
      <c r="F56" s="77">
        <v>98.02</v>
      </c>
      <c r="G56" s="111">
        <f t="shared" si="2"/>
        <v>4116.84</v>
      </c>
      <c r="H56" s="112">
        <f>F56*$I$7+F56+0.000095</f>
        <v>98.020095</v>
      </c>
      <c r="I56" s="190">
        <f t="shared" si="4"/>
        <v>4116.84399</v>
      </c>
      <c r="K56" s="114"/>
    </row>
    <row r="57" spans="1:11" ht="12.75">
      <c r="A57" s="222"/>
      <c r="B57" s="251"/>
      <c r="C57" s="231" t="s">
        <v>90</v>
      </c>
      <c r="D57" s="84"/>
      <c r="E57" s="86"/>
      <c r="F57" s="86"/>
      <c r="G57" s="228">
        <f>SUM(G49:G56)</f>
        <v>685739.4680634999</v>
      </c>
      <c r="H57" s="228"/>
      <c r="I57" s="228">
        <f>SUM(I49:I56)</f>
        <v>685739.4720534999</v>
      </c>
      <c r="J57" s="85"/>
      <c r="K57" s="85"/>
    </row>
    <row r="58" spans="1:11" s="87" customFormat="1" ht="12.75">
      <c r="A58" s="259"/>
      <c r="B58" s="108"/>
      <c r="C58" s="260"/>
      <c r="D58" s="261"/>
      <c r="E58" s="220"/>
      <c r="F58" s="111"/>
      <c r="G58" s="252"/>
      <c r="H58" s="111"/>
      <c r="I58" s="252"/>
      <c r="J58" s="88"/>
      <c r="K58" s="88"/>
    </row>
    <row r="59" spans="1:9" ht="4.5" customHeight="1">
      <c r="A59" s="284"/>
      <c r="B59" s="284"/>
      <c r="C59" s="284"/>
      <c r="D59" s="284"/>
      <c r="E59" s="284"/>
      <c r="F59" s="284"/>
      <c r="G59" s="284"/>
      <c r="H59" s="284"/>
      <c r="I59" s="284"/>
    </row>
    <row r="60" spans="1:11" s="94" customFormat="1" ht="15.75">
      <c r="A60" s="287" t="s">
        <v>85</v>
      </c>
      <c r="B60" s="287"/>
      <c r="C60" s="287"/>
      <c r="D60" s="287"/>
      <c r="E60" s="287"/>
      <c r="F60" s="287"/>
      <c r="G60" s="253">
        <f>G57+G33+G23+G15+G46</f>
        <v>2160722.87510914</v>
      </c>
      <c r="H60" s="254"/>
      <c r="I60" s="253">
        <f>I57+I33+I23+I15+I46</f>
        <v>2160722.87909914</v>
      </c>
      <c r="J60" s="93"/>
      <c r="K60" s="95"/>
    </row>
    <row r="61" spans="2:10" ht="12.75">
      <c r="B61" s="72"/>
      <c r="C61" s="70"/>
      <c r="D61" s="71"/>
      <c r="G61" s="273"/>
      <c r="I61" s="85"/>
      <c r="J61" s="88"/>
    </row>
    <row r="62" spans="2:10" ht="15.75">
      <c r="B62" s="72"/>
      <c r="C62" s="70"/>
      <c r="D62" s="71"/>
      <c r="G62" s="219"/>
      <c r="H62" s="90"/>
      <c r="I62" s="275"/>
      <c r="J62" s="85"/>
    </row>
    <row r="63" spans="1:10" ht="12.75">
      <c r="A63" s="291"/>
      <c r="B63" s="291"/>
      <c r="C63" s="291"/>
      <c r="D63" s="291"/>
      <c r="E63" s="291"/>
      <c r="F63" s="291"/>
      <c r="G63" s="291"/>
      <c r="H63" s="291"/>
      <c r="I63" s="98"/>
      <c r="J63" s="91"/>
    </row>
    <row r="64" spans="1:10" ht="15.75">
      <c r="A64" s="223"/>
      <c r="B64" s="223"/>
      <c r="C64" s="223"/>
      <c r="D64" s="223"/>
      <c r="E64" s="223"/>
      <c r="F64" s="223"/>
      <c r="G64" s="272"/>
      <c r="H64" s="223"/>
      <c r="I64" s="274"/>
      <c r="J64" s="105"/>
    </row>
    <row r="65" spans="2:11" ht="18">
      <c r="B65" s="72"/>
      <c r="C65" s="199"/>
      <c r="D65" s="71"/>
      <c r="G65" s="103"/>
      <c r="H65" s="104"/>
      <c r="I65" s="88"/>
      <c r="J65" s="85"/>
      <c r="K65" s="91"/>
    </row>
    <row r="66" spans="2:10" ht="12.75">
      <c r="B66" s="72"/>
      <c r="C66" s="70"/>
      <c r="D66" s="71"/>
      <c r="G66" s="270"/>
      <c r="H66" s="90"/>
      <c r="I66" s="269"/>
      <c r="J66" s="85"/>
    </row>
    <row r="67" spans="2:10" ht="15">
      <c r="B67" s="72"/>
      <c r="C67" s="70"/>
      <c r="D67" s="197"/>
      <c r="G67" s="271"/>
      <c r="H67" s="90"/>
      <c r="I67" s="96"/>
      <c r="J67" s="85"/>
    </row>
    <row r="68" spans="2:9" ht="12.75">
      <c r="B68" s="72"/>
      <c r="C68" s="70"/>
      <c r="D68" s="71"/>
      <c r="G68" s="106"/>
      <c r="H68" s="90"/>
      <c r="I68" s="85"/>
    </row>
    <row r="69" spans="2:10" ht="15">
      <c r="B69" s="72"/>
      <c r="C69" s="70"/>
      <c r="D69" s="71"/>
      <c r="G69" s="196"/>
      <c r="H69" s="90"/>
      <c r="I69" s="85"/>
      <c r="J69" s="85"/>
    </row>
    <row r="70" spans="2:10" ht="15">
      <c r="B70" s="78"/>
      <c r="C70" s="79"/>
      <c r="D70" s="80"/>
      <c r="G70" s="85"/>
      <c r="H70" s="91"/>
      <c r="I70" s="105"/>
      <c r="J70" s="267"/>
    </row>
    <row r="71" spans="2:10" ht="15">
      <c r="B71" s="78"/>
      <c r="C71" s="79"/>
      <c r="D71" s="80"/>
      <c r="G71" s="85"/>
      <c r="J71" s="92"/>
    </row>
    <row r="72" spans="2:10" ht="15">
      <c r="B72" s="78"/>
      <c r="C72" s="79"/>
      <c r="D72" s="80"/>
      <c r="G72" s="85"/>
      <c r="J72" s="85"/>
    </row>
    <row r="74" ht="12.75">
      <c r="H74" s="85"/>
    </row>
    <row r="75" ht="12.75">
      <c r="G75" s="91"/>
    </row>
  </sheetData>
  <sheetProtection password="F751" sheet="1" objects="1" scenarios="1"/>
  <mergeCells count="18">
    <mergeCell ref="H9:I9"/>
    <mergeCell ref="A59:I59"/>
    <mergeCell ref="A6:I6"/>
    <mergeCell ref="A7:C7"/>
    <mergeCell ref="A1:I1"/>
    <mergeCell ref="A2:I2"/>
    <mergeCell ref="A4:I4"/>
    <mergeCell ref="A5:I5"/>
    <mergeCell ref="A63:H63"/>
    <mergeCell ref="D7:E7"/>
    <mergeCell ref="F7:G7"/>
    <mergeCell ref="A8:I8"/>
    <mergeCell ref="B9:B10"/>
    <mergeCell ref="C9:C10"/>
    <mergeCell ref="D9:D10"/>
    <mergeCell ref="A60:F60"/>
    <mergeCell ref="E9:E10"/>
    <mergeCell ref="F9:G9"/>
  </mergeCells>
  <conditionalFormatting sqref="E12:E32">
    <cfRule type="cellIs" priority="1" dxfId="0" operator="equal" stopIfTrue="1">
      <formula>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3"/>
  <headerFooter alignWithMargins="0">
    <oddFooter>&amp;CPágina &amp;P de &amp;N</oddFooter>
  </headerFooter>
  <rowBreaks count="1" manualBreakCount="1">
    <brk id="37" max="8" man="1"/>
  </rowBreaks>
  <legacyDrawing r:id="rId2"/>
  <oleObjects>
    <oleObject progId="Word.Picture.8" shapeId="6472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Normal="75" workbookViewId="0" topLeftCell="A1">
      <selection activeCell="G33" sqref="G33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</cols>
  <sheetData>
    <row r="1" spans="1:11" ht="23.25">
      <c r="A1" s="325" t="s">
        <v>51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23.25">
      <c r="A2" s="281" t="s">
        <v>47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23.25">
      <c r="A3" s="82"/>
      <c r="B3" s="82"/>
      <c r="C3" s="82"/>
      <c r="D3" s="82"/>
      <c r="E3" s="82"/>
      <c r="F3" s="82"/>
      <c r="G3" s="82"/>
      <c r="H3" s="81"/>
      <c r="I3" s="83"/>
      <c r="J3" s="73"/>
      <c r="K3" s="73"/>
    </row>
    <row r="4" spans="1:11" ht="23.25">
      <c r="A4" s="326" t="s">
        <v>57</v>
      </c>
      <c r="B4" s="327"/>
      <c r="C4" s="327"/>
      <c r="D4" s="327"/>
      <c r="E4" s="327"/>
      <c r="F4" s="327"/>
      <c r="G4" s="327"/>
      <c r="H4" s="327"/>
      <c r="I4" s="327"/>
      <c r="J4" s="327"/>
      <c r="K4" s="328"/>
    </row>
    <row r="5" spans="1:11" ht="4.5" customHeight="1">
      <c r="A5" s="329"/>
      <c r="B5" s="329"/>
      <c r="C5" s="329"/>
      <c r="D5" s="329"/>
      <c r="E5" s="329"/>
      <c r="F5" s="329"/>
      <c r="G5" s="329"/>
      <c r="H5" s="329"/>
      <c r="I5" s="329"/>
      <c r="J5" s="73"/>
      <c r="K5" s="73"/>
    </row>
    <row r="6" spans="1:11" s="118" customFormat="1" ht="20.25" customHeight="1">
      <c r="A6" s="115" t="s">
        <v>186</v>
      </c>
      <c r="B6" s="116"/>
      <c r="C6" s="116"/>
      <c r="D6" s="116"/>
      <c r="E6" s="116"/>
      <c r="F6" s="116"/>
      <c r="G6" s="116"/>
      <c r="H6" s="116"/>
      <c r="I6" s="116"/>
      <c r="J6" s="116"/>
      <c r="K6" s="117"/>
    </row>
    <row r="7" spans="1:11" s="118" customFormat="1" ht="20.25" customHeight="1" hidden="1">
      <c r="A7" s="314" t="s">
        <v>187</v>
      </c>
      <c r="B7" s="315"/>
      <c r="C7" s="315"/>
      <c r="D7" s="315"/>
      <c r="E7" s="316"/>
      <c r="F7" s="317" t="s">
        <v>188</v>
      </c>
      <c r="G7" s="318"/>
      <c r="H7" s="319"/>
      <c r="I7" s="320" t="s">
        <v>189</v>
      </c>
      <c r="J7" s="321"/>
      <c r="K7" s="322"/>
    </row>
    <row r="8" spans="1:11" s="118" customFormat="1" ht="15">
      <c r="A8" s="308" t="s">
        <v>183</v>
      </c>
      <c r="B8" s="309"/>
      <c r="C8" s="309"/>
      <c r="D8" s="309"/>
      <c r="E8" s="309"/>
      <c r="F8" s="309"/>
      <c r="G8" s="309"/>
      <c r="H8" s="120"/>
      <c r="I8" s="119" t="s">
        <v>98</v>
      </c>
      <c r="J8" s="323">
        <f>ORÇAMENTO!F7</f>
        <v>41253</v>
      </c>
      <c r="K8" s="324"/>
    </row>
    <row r="9" spans="1:11" s="118" customFormat="1" ht="4.5" customHeight="1" thickBot="1">
      <c r="A9" s="313"/>
      <c r="B9" s="313"/>
      <c r="C9" s="313"/>
      <c r="D9" s="121"/>
      <c r="E9" s="121"/>
      <c r="F9" s="121"/>
      <c r="G9" s="121"/>
      <c r="H9" s="121"/>
      <c r="I9" s="121"/>
      <c r="J9" s="121"/>
      <c r="K9" s="121"/>
    </row>
    <row r="10" spans="1:11" s="118" customFormat="1" ht="12.7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s="118" customFormat="1" ht="12.75">
      <c r="A11" s="125" t="s">
        <v>58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6"/>
    </row>
    <row r="12" spans="1:11" s="118" customFormat="1" ht="13.5" thickBot="1">
      <c r="A12" s="125"/>
      <c r="B12" s="121"/>
      <c r="C12" s="121"/>
      <c r="D12" s="121"/>
      <c r="E12" s="121"/>
      <c r="F12" s="121"/>
      <c r="G12" s="121"/>
      <c r="H12" s="121"/>
      <c r="I12" s="121"/>
      <c r="J12" s="121"/>
      <c r="K12" s="126"/>
    </row>
    <row r="13" spans="1:11" s="118" customFormat="1" ht="13.5" thickBot="1">
      <c r="A13" s="125"/>
      <c r="B13" s="127">
        <v>0.009</v>
      </c>
      <c r="C13" s="121"/>
      <c r="D13" s="121"/>
      <c r="E13" s="121"/>
      <c r="F13" s="121"/>
      <c r="G13" s="121"/>
      <c r="H13" s="121"/>
      <c r="I13" s="121"/>
      <c r="J13" s="121"/>
      <c r="K13" s="126"/>
    </row>
    <row r="14" spans="1:11" s="118" customFormat="1" ht="12.75">
      <c r="A14" s="125"/>
      <c r="B14" s="121"/>
      <c r="C14" s="121"/>
      <c r="D14" s="121"/>
      <c r="E14" s="128" t="s">
        <v>59</v>
      </c>
      <c r="F14" s="121"/>
      <c r="G14" s="121"/>
      <c r="H14" s="121"/>
      <c r="I14" s="129" t="s">
        <v>60</v>
      </c>
      <c r="J14" s="130">
        <f>1+B17+B21+B29</f>
        <v>1.0925</v>
      </c>
      <c r="K14" s="126"/>
    </row>
    <row r="15" spans="1:11" s="118" customFormat="1" ht="12.75">
      <c r="A15" s="125" t="s">
        <v>61</v>
      </c>
      <c r="B15" s="121"/>
      <c r="C15" s="121"/>
      <c r="D15" s="121"/>
      <c r="E15" s="128" t="s">
        <v>62</v>
      </c>
      <c r="F15" s="121"/>
      <c r="G15" s="121"/>
      <c r="H15" s="121"/>
      <c r="I15" s="129" t="s">
        <v>63</v>
      </c>
      <c r="J15" s="130">
        <f>1+B13</f>
        <v>1.009</v>
      </c>
      <c r="K15" s="126"/>
    </row>
    <row r="16" spans="1:11" s="118" customFormat="1" ht="13.5" thickBot="1">
      <c r="A16" s="125"/>
      <c r="B16" s="121"/>
      <c r="C16" s="121"/>
      <c r="D16" s="121"/>
      <c r="E16" s="128" t="s">
        <v>64</v>
      </c>
      <c r="F16" s="121"/>
      <c r="G16" s="121"/>
      <c r="H16" s="121"/>
      <c r="I16" s="129" t="s">
        <v>65</v>
      </c>
      <c r="J16" s="130">
        <f>1+B25</f>
        <v>1.079</v>
      </c>
      <c r="K16" s="126"/>
    </row>
    <row r="17" spans="1:11" s="118" customFormat="1" ht="13.5" thickBot="1">
      <c r="A17" s="125"/>
      <c r="B17" s="127">
        <v>0.019</v>
      </c>
      <c r="C17" s="121"/>
      <c r="D17" s="121"/>
      <c r="E17" s="128" t="s">
        <v>66</v>
      </c>
      <c r="F17" s="121"/>
      <c r="G17" s="121"/>
      <c r="H17" s="121"/>
      <c r="I17" s="129" t="s">
        <v>67</v>
      </c>
      <c r="J17" s="130">
        <f>1-C34-E34-G34-C36</f>
        <v>0.9435</v>
      </c>
      <c r="K17" s="126"/>
    </row>
    <row r="18" spans="1:11" s="118" customFormat="1" ht="12.75">
      <c r="A18" s="125"/>
      <c r="B18" s="121"/>
      <c r="C18" s="121"/>
      <c r="D18" s="121"/>
      <c r="E18" s="121"/>
      <c r="F18" s="121"/>
      <c r="G18" s="121"/>
      <c r="H18" s="121"/>
      <c r="I18" s="121"/>
      <c r="J18" s="121"/>
      <c r="K18" s="126"/>
    </row>
    <row r="19" spans="1:11" s="118" customFormat="1" ht="12.75">
      <c r="A19" s="125" t="s">
        <v>68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6"/>
    </row>
    <row r="20" spans="1:11" s="118" customFormat="1" ht="13.5" thickBot="1">
      <c r="A20" s="125"/>
      <c r="B20" s="121"/>
      <c r="C20" s="121"/>
      <c r="D20" s="121"/>
      <c r="E20" s="121"/>
      <c r="F20" s="121"/>
      <c r="G20" s="121"/>
      <c r="H20" s="121"/>
      <c r="I20" s="121"/>
      <c r="J20" s="121"/>
      <c r="K20" s="126"/>
    </row>
    <row r="21" spans="1:11" s="118" customFormat="1" ht="13.5" thickBot="1">
      <c r="A21" s="125"/>
      <c r="B21" s="127">
        <v>0.07</v>
      </c>
      <c r="C21" s="121"/>
      <c r="D21" s="121"/>
      <c r="E21" s="121"/>
      <c r="F21" s="121"/>
      <c r="G21" s="121"/>
      <c r="H21" s="121"/>
      <c r="I21" s="121"/>
      <c r="J21" s="121"/>
      <c r="K21" s="126"/>
    </row>
    <row r="22" spans="1:11" s="118" customFormat="1" ht="12.75">
      <c r="A22" s="125"/>
      <c r="B22" s="121"/>
      <c r="C22" s="121"/>
      <c r="D22" s="121"/>
      <c r="E22" s="121"/>
      <c r="F22" s="121"/>
      <c r="G22" s="121"/>
      <c r="H22" s="121"/>
      <c r="I22" s="121"/>
      <c r="J22" s="121"/>
      <c r="K22" s="126"/>
    </row>
    <row r="23" spans="1:11" s="118" customFormat="1" ht="12.75">
      <c r="A23" s="125" t="s">
        <v>69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6"/>
    </row>
    <row r="24" spans="1:11" s="118" customFormat="1" ht="13.5" thickBot="1">
      <c r="A24" s="125"/>
      <c r="B24" s="121"/>
      <c r="C24" s="121"/>
      <c r="D24" s="121"/>
      <c r="E24" s="121"/>
      <c r="F24" s="121"/>
      <c r="G24" s="121"/>
      <c r="H24" s="121"/>
      <c r="I24" s="121"/>
      <c r="J24" s="121"/>
      <c r="K24" s="126"/>
    </row>
    <row r="25" spans="1:11" s="118" customFormat="1" ht="13.5" thickBot="1">
      <c r="A25" s="125"/>
      <c r="B25" s="127">
        <v>0.079</v>
      </c>
      <c r="C25" s="121"/>
      <c r="D25" s="121"/>
      <c r="E25" s="121"/>
      <c r="F25" s="121"/>
      <c r="G25" s="121"/>
      <c r="H25" s="121"/>
      <c r="I25" s="121"/>
      <c r="J25" s="121"/>
      <c r="K25" s="126"/>
    </row>
    <row r="26" spans="1:11" s="118" customFormat="1" ht="12.75">
      <c r="A26" s="125"/>
      <c r="B26" s="121"/>
      <c r="C26" s="121"/>
      <c r="D26" s="121"/>
      <c r="E26" s="121"/>
      <c r="F26" s="121"/>
      <c r="G26" s="121"/>
      <c r="H26" s="121"/>
      <c r="I26" s="121"/>
      <c r="J26" s="121"/>
      <c r="K26" s="126"/>
    </row>
    <row r="27" spans="1:11" s="118" customFormat="1" ht="12.75">
      <c r="A27" s="125" t="s">
        <v>70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6"/>
    </row>
    <row r="28" spans="1:11" s="118" customFormat="1" ht="13.5" thickBot="1">
      <c r="A28" s="125"/>
      <c r="B28" s="121"/>
      <c r="C28" s="121"/>
      <c r="D28" s="121"/>
      <c r="E28" s="121"/>
      <c r="F28" s="121"/>
      <c r="G28" s="121"/>
      <c r="H28" s="121"/>
      <c r="I28" s="121"/>
      <c r="J28" s="121"/>
      <c r="K28" s="126"/>
    </row>
    <row r="29" spans="1:11" s="118" customFormat="1" ht="13.5" thickBot="1">
      <c r="A29" s="125"/>
      <c r="B29" s="127">
        <v>0.0035</v>
      </c>
      <c r="C29" s="121"/>
      <c r="D29" s="121"/>
      <c r="E29" s="121"/>
      <c r="F29" s="121"/>
      <c r="G29" s="121"/>
      <c r="H29" s="121"/>
      <c r="I29" s="121"/>
      <c r="J29" s="121"/>
      <c r="K29" s="126"/>
    </row>
    <row r="30" spans="1:11" s="118" customFormat="1" ht="12.75">
      <c r="A30" s="125"/>
      <c r="B30" s="131"/>
      <c r="C30" s="121"/>
      <c r="D30" s="121"/>
      <c r="E30" s="121"/>
      <c r="F30" s="121"/>
      <c r="G30" s="121"/>
      <c r="H30" s="121"/>
      <c r="I30" s="121"/>
      <c r="J30" s="121"/>
      <c r="K30" s="126"/>
    </row>
    <row r="31" spans="1:11" s="118" customFormat="1" ht="25.5" customHeight="1">
      <c r="A31" s="310" t="s">
        <v>71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2"/>
    </row>
    <row r="32" spans="1:11" s="118" customFormat="1" ht="12.75">
      <c r="A32" s="132" t="s">
        <v>72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6"/>
    </row>
    <row r="33" spans="1:11" s="118" customFormat="1" ht="13.5" thickBot="1">
      <c r="A33" s="125"/>
      <c r="B33" s="121"/>
      <c r="C33" s="121"/>
      <c r="D33" s="121"/>
      <c r="E33" s="121"/>
      <c r="F33" s="121"/>
      <c r="G33" s="121"/>
      <c r="H33" s="121"/>
      <c r="I33" s="121"/>
      <c r="J33" s="121"/>
      <c r="K33" s="126"/>
    </row>
    <row r="34" spans="1:11" s="118" customFormat="1" ht="13.5" thickBot="1">
      <c r="A34" s="125"/>
      <c r="B34" s="121" t="s">
        <v>73</v>
      </c>
      <c r="C34" s="127">
        <v>0.03</v>
      </c>
      <c r="D34" s="133" t="s">
        <v>74</v>
      </c>
      <c r="E34" s="127">
        <v>0.0065</v>
      </c>
      <c r="F34" s="133" t="s">
        <v>75</v>
      </c>
      <c r="G34" s="127">
        <v>0.02</v>
      </c>
      <c r="H34" s="121"/>
      <c r="I34" s="121"/>
      <c r="J34" s="134"/>
      <c r="K34" s="126"/>
    </row>
    <row r="35" spans="1:11" s="118" customFormat="1" ht="13.5" thickBot="1">
      <c r="A35" s="125"/>
      <c r="B35" s="121"/>
      <c r="C35" s="121"/>
      <c r="D35" s="121"/>
      <c r="E35" s="121"/>
      <c r="F35" s="121"/>
      <c r="G35" s="121"/>
      <c r="H35" s="121"/>
      <c r="I35" s="121"/>
      <c r="J35" s="134"/>
      <c r="K35" s="126"/>
    </row>
    <row r="36" spans="1:11" s="118" customFormat="1" ht="13.5" thickBot="1">
      <c r="A36" s="125"/>
      <c r="B36" s="121" t="s">
        <v>76</v>
      </c>
      <c r="C36" s="127">
        <v>0</v>
      </c>
      <c r="D36" s="121"/>
      <c r="E36" s="121"/>
      <c r="F36" s="131"/>
      <c r="G36" s="121"/>
      <c r="H36" s="121"/>
      <c r="I36" s="134"/>
      <c r="J36" s="121"/>
      <c r="K36" s="126"/>
    </row>
    <row r="37" spans="1:11" s="118" customFormat="1" ht="12.75">
      <c r="A37" s="125"/>
      <c r="B37" s="121"/>
      <c r="C37" s="121"/>
      <c r="D37" s="121"/>
      <c r="E37" s="121"/>
      <c r="F37" s="121"/>
      <c r="G37" s="121"/>
      <c r="H37" s="121"/>
      <c r="I37" s="121"/>
      <c r="J37" s="121"/>
      <c r="K37" s="126"/>
    </row>
    <row r="38" spans="1:11" s="118" customFormat="1" ht="15.75">
      <c r="A38" s="125"/>
      <c r="B38" s="135"/>
      <c r="C38" s="135" t="s">
        <v>77</v>
      </c>
      <c r="D38" s="136">
        <v>0.26</v>
      </c>
      <c r="E38" s="121"/>
      <c r="F38" s="121"/>
      <c r="G38" s="121"/>
      <c r="H38" s="121"/>
      <c r="I38" s="121"/>
      <c r="J38" s="121"/>
      <c r="K38" s="126"/>
    </row>
    <row r="39" spans="1:11" ht="13.5" thickBo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6"/>
    </row>
  </sheetData>
  <sheetProtection password="F751" sheet="1" objects="1" scenarios="1"/>
  <mergeCells count="11">
    <mergeCell ref="A2:K2"/>
    <mergeCell ref="A1:K1"/>
    <mergeCell ref="A4:K4"/>
    <mergeCell ref="A5:I5"/>
    <mergeCell ref="A31:K31"/>
    <mergeCell ref="A9:C9"/>
    <mergeCell ref="A7:E7"/>
    <mergeCell ref="F7:H7"/>
    <mergeCell ref="I7:K7"/>
    <mergeCell ref="J8:K8"/>
    <mergeCell ref="A8:G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4"/>
  <legacyDrawing r:id="rId3"/>
  <oleObjects>
    <oleObject progId="Word.Picture.8" shapeId="251707" r:id="rId1"/>
    <oleObject progId="Word.Picture.8" shapeId="70067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65" zoomScaleNormal="65" zoomScaleSheetLayoutView="65" workbookViewId="0" topLeftCell="A1">
      <selection activeCell="G11" sqref="G11"/>
    </sheetView>
  </sheetViews>
  <sheetFormatPr defaultColWidth="9.140625" defaultRowHeight="12.75"/>
  <cols>
    <col min="1" max="1" width="6.28125" style="146" customWidth="1"/>
    <col min="2" max="2" width="13.421875" style="146" customWidth="1"/>
    <col min="3" max="3" width="21.57421875" style="146" customWidth="1"/>
    <col min="4" max="4" width="17.57421875" style="146" customWidth="1"/>
    <col min="5" max="5" width="14.140625" style="187" customWidth="1"/>
    <col min="6" max="6" width="13.00390625" style="188" hidden="1" customWidth="1"/>
    <col min="7" max="14" width="14.7109375" style="146" customWidth="1"/>
    <col min="15" max="20" width="11.421875" style="146" hidden="1" customWidth="1"/>
    <col min="21" max="16384" width="11.421875" style="146" customWidth="1"/>
  </cols>
  <sheetData>
    <row r="1" spans="1:14" s="137" customFormat="1" ht="30" customHeight="1">
      <c r="A1" s="348" t="s">
        <v>178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s="137" customFormat="1" ht="30" customHeight="1">
      <c r="A2" s="349" t="s">
        <v>179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7" s="137" customFormat="1" ht="23.25">
      <c r="A3" s="138"/>
      <c r="B3" s="138"/>
      <c r="C3" s="138"/>
      <c r="D3" s="138"/>
      <c r="E3" s="138"/>
      <c r="F3" s="138"/>
      <c r="G3" s="138"/>
    </row>
    <row r="4" spans="1:14" s="137" customFormat="1" ht="23.25">
      <c r="A4" s="350" t="s">
        <v>99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2"/>
    </row>
    <row r="5" spans="1:13" s="137" customFormat="1" ht="4.5" customHeight="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6" spans="1:14" s="137" customFormat="1" ht="23.25" customHeight="1">
      <c r="A6" s="353" t="str">
        <f>ORÇAMENTO!A6</f>
        <v>OBRA: PAVIMENTAÇÃO DO PROLONGAMENTO DA AV. FÁTIMA PORTO (EST. 23+10m  a EST 107+14,60m) 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5"/>
    </row>
    <row r="7" spans="1:14" s="137" customFormat="1" ht="23.25" customHeight="1">
      <c r="A7" s="308" t="s">
        <v>183</v>
      </c>
      <c r="B7" s="309"/>
      <c r="C7" s="309"/>
      <c r="D7" s="309"/>
      <c r="E7" s="139" t="s">
        <v>95</v>
      </c>
      <c r="F7" s="140"/>
      <c r="G7" s="141">
        <f>ORÇAMENTO!F7</f>
        <v>41253</v>
      </c>
      <c r="H7" s="142"/>
      <c r="I7" s="141"/>
      <c r="J7" s="141"/>
      <c r="K7" s="141"/>
      <c r="L7" s="141"/>
      <c r="M7" s="143" t="s">
        <v>96</v>
      </c>
      <c r="N7" s="204">
        <f>ORÇAMENTO!I7</f>
        <v>0</v>
      </c>
    </row>
    <row r="8" spans="1:14" ht="4.5" customHeight="1" thickBot="1">
      <c r="A8" s="313"/>
      <c r="B8" s="313"/>
      <c r="C8" s="313"/>
      <c r="D8" s="313"/>
      <c r="E8" s="313"/>
      <c r="F8" s="144"/>
      <c r="G8" s="145"/>
      <c r="H8" s="332"/>
      <c r="I8" s="332"/>
      <c r="J8" s="332"/>
      <c r="K8" s="332"/>
      <c r="L8" s="332"/>
      <c r="M8" s="332"/>
      <c r="N8" s="332"/>
    </row>
    <row r="9" spans="1:14" s="152" customFormat="1" ht="12.75" customHeight="1">
      <c r="A9" s="147"/>
      <c r="B9" s="148"/>
      <c r="C9" s="149"/>
      <c r="D9" s="149"/>
      <c r="E9" s="150"/>
      <c r="F9" s="151"/>
      <c r="G9" s="224" t="s">
        <v>10</v>
      </c>
      <c r="H9" s="225"/>
      <c r="I9" s="225"/>
      <c r="J9" s="225"/>
      <c r="K9" s="225"/>
      <c r="L9" s="225"/>
      <c r="M9" s="225"/>
      <c r="N9" s="226"/>
    </row>
    <row r="10" spans="1:20" s="152" customFormat="1" ht="12.75">
      <c r="A10" s="153" t="s">
        <v>1</v>
      </c>
      <c r="B10" s="154" t="s">
        <v>11</v>
      </c>
      <c r="C10" s="154"/>
      <c r="D10" s="154" t="s">
        <v>12</v>
      </c>
      <c r="E10" s="155" t="s">
        <v>2</v>
      </c>
      <c r="F10" s="155" t="s">
        <v>13</v>
      </c>
      <c r="G10" s="156" t="s">
        <v>26</v>
      </c>
      <c r="H10" s="157"/>
      <c r="I10" s="156" t="s">
        <v>27</v>
      </c>
      <c r="J10" s="207"/>
      <c r="K10" s="156" t="s">
        <v>28</v>
      </c>
      <c r="L10" s="207"/>
      <c r="M10" s="156" t="s">
        <v>48</v>
      </c>
      <c r="N10" s="207"/>
      <c r="O10" s="205" t="s">
        <v>48</v>
      </c>
      <c r="P10" s="157"/>
      <c r="Q10" s="156" t="s">
        <v>49</v>
      </c>
      <c r="R10" s="157"/>
      <c r="S10" s="156" t="s">
        <v>50</v>
      </c>
      <c r="T10" s="157"/>
    </row>
    <row r="11" spans="1:20" s="152" customFormat="1" ht="12" customHeight="1">
      <c r="A11" s="153"/>
      <c r="B11" s="158" t="s">
        <v>15</v>
      </c>
      <c r="C11" s="159"/>
      <c r="D11" s="159" t="s">
        <v>16</v>
      </c>
      <c r="E11" s="160" t="s">
        <v>17</v>
      </c>
      <c r="F11" s="155" t="s">
        <v>17</v>
      </c>
      <c r="G11" s="161" t="s">
        <v>18</v>
      </c>
      <c r="H11" s="161" t="s">
        <v>19</v>
      </c>
      <c r="I11" s="161" t="s">
        <v>18</v>
      </c>
      <c r="J11" s="208" t="s">
        <v>19</v>
      </c>
      <c r="K11" s="161" t="s">
        <v>18</v>
      </c>
      <c r="L11" s="208" t="s">
        <v>19</v>
      </c>
      <c r="M11" s="161" t="s">
        <v>18</v>
      </c>
      <c r="N11" s="208" t="s">
        <v>19</v>
      </c>
      <c r="O11" s="157" t="s">
        <v>18</v>
      </c>
      <c r="P11" s="161" t="s">
        <v>19</v>
      </c>
      <c r="Q11" s="161" t="s">
        <v>18</v>
      </c>
      <c r="R11" s="161" t="s">
        <v>19</v>
      </c>
      <c r="S11" s="161" t="s">
        <v>18</v>
      </c>
      <c r="T11" s="161" t="s">
        <v>19</v>
      </c>
    </row>
    <row r="12" spans="1:20" s="152" customFormat="1" ht="12" customHeight="1">
      <c r="A12" s="209">
        <v>1</v>
      </c>
      <c r="B12" s="330" t="str">
        <f>ORÇAMENTO!C11</f>
        <v>SERVIÇOS PRELIMINARES</v>
      </c>
      <c r="C12" s="331"/>
      <c r="D12" s="164">
        <f>ORÇAMENTO!I15</f>
        <v>28003.8396</v>
      </c>
      <c r="E12" s="165">
        <f>D12/$D$19</f>
        <v>0.012960403146041341</v>
      </c>
      <c r="F12" s="166"/>
      <c r="G12" s="167">
        <v>50</v>
      </c>
      <c r="H12" s="168">
        <f>G12+F12</f>
        <v>50</v>
      </c>
      <c r="I12" s="203">
        <v>50</v>
      </c>
      <c r="J12" s="210">
        <f>H12+I12</f>
        <v>100</v>
      </c>
      <c r="K12" s="203">
        <v>0</v>
      </c>
      <c r="L12" s="210">
        <f>K12+J12</f>
        <v>100</v>
      </c>
      <c r="M12" s="203">
        <v>0</v>
      </c>
      <c r="N12" s="210">
        <f>L12+M12</f>
        <v>100</v>
      </c>
      <c r="O12" s="206"/>
      <c r="P12" s="169"/>
      <c r="Q12" s="169"/>
      <c r="R12" s="169"/>
      <c r="S12" s="169"/>
      <c r="T12" s="169"/>
    </row>
    <row r="13" spans="1:20" s="152" customFormat="1" ht="12" customHeight="1">
      <c r="A13" s="209">
        <v>2</v>
      </c>
      <c r="B13" s="162" t="str">
        <f>ORÇAMENTO!C17</f>
        <v>SINALIZAÇÃO DE OBRA</v>
      </c>
      <c r="C13" s="163"/>
      <c r="D13" s="164">
        <f>ORÇAMENTO!I23</f>
        <v>20185.4</v>
      </c>
      <c r="E13" s="165">
        <f>D13/$D$19</f>
        <v>0.009341966151816658</v>
      </c>
      <c r="F13" s="166"/>
      <c r="G13" s="167">
        <v>50</v>
      </c>
      <c r="H13" s="168">
        <f>G13</f>
        <v>50</v>
      </c>
      <c r="I13" s="203">
        <v>50</v>
      </c>
      <c r="J13" s="210">
        <f>H13+I13</f>
        <v>100</v>
      </c>
      <c r="K13" s="203">
        <v>0</v>
      </c>
      <c r="L13" s="210">
        <f>K13+J13</f>
        <v>100</v>
      </c>
      <c r="M13" s="203">
        <v>0</v>
      </c>
      <c r="N13" s="210">
        <f>L13+M13</f>
        <v>100</v>
      </c>
      <c r="O13" s="206"/>
      <c r="P13" s="169"/>
      <c r="Q13" s="169"/>
      <c r="R13" s="169"/>
      <c r="S13" s="169"/>
      <c r="T13" s="169"/>
    </row>
    <row r="14" spans="1:20" s="152" customFormat="1" ht="12" customHeight="1">
      <c r="A14" s="209">
        <v>3</v>
      </c>
      <c r="B14" s="330" t="str">
        <f>ORÇAMENTO!C25</f>
        <v>PAVIMENTAÇÃO</v>
      </c>
      <c r="C14" s="331"/>
      <c r="D14" s="164">
        <f>ORÇAMENTO!I33</f>
        <v>1124482.6325784</v>
      </c>
      <c r="E14" s="165">
        <f>D14/$D$19</f>
        <v>0.5204196444882488</v>
      </c>
      <c r="F14" s="166"/>
      <c r="G14" s="167">
        <v>25.35</v>
      </c>
      <c r="H14" s="168">
        <f>G14+F14</f>
        <v>25.35</v>
      </c>
      <c r="I14" s="167">
        <v>25.35</v>
      </c>
      <c r="J14" s="210">
        <f>H14+I14</f>
        <v>50.7</v>
      </c>
      <c r="K14" s="167">
        <v>24.65</v>
      </c>
      <c r="L14" s="210">
        <f>K14+J14</f>
        <v>75.35</v>
      </c>
      <c r="M14" s="167">
        <v>24.65</v>
      </c>
      <c r="N14" s="210">
        <f>L14+M14</f>
        <v>100</v>
      </c>
      <c r="O14" s="206"/>
      <c r="P14" s="169"/>
      <c r="Q14" s="169"/>
      <c r="R14" s="169"/>
      <c r="S14" s="169"/>
      <c r="T14" s="169"/>
    </row>
    <row r="15" spans="1:20" s="152" customFormat="1" ht="12" customHeight="1">
      <c r="A15" s="209">
        <v>4</v>
      </c>
      <c r="B15" s="162" t="str">
        <f>ORÇAMENTO!C35</f>
        <v>DRENAGEM PLUVIAL</v>
      </c>
      <c r="C15" s="163"/>
      <c r="D15" s="164">
        <f>ORÇAMENTO!I46</f>
        <v>302311.53486724006</v>
      </c>
      <c r="E15" s="165">
        <f>D15/$D$19</f>
        <v>0.1399122200220703</v>
      </c>
      <c r="F15" s="166"/>
      <c r="G15" s="167">
        <v>50</v>
      </c>
      <c r="H15" s="168">
        <f>G15+F15</f>
        <v>50</v>
      </c>
      <c r="I15" s="167">
        <v>50</v>
      </c>
      <c r="J15" s="210">
        <f>H15+I15</f>
        <v>100</v>
      </c>
      <c r="K15" s="203">
        <v>0</v>
      </c>
      <c r="L15" s="210">
        <f>K15+J15</f>
        <v>100</v>
      </c>
      <c r="M15" s="203">
        <v>0</v>
      </c>
      <c r="N15" s="210">
        <f>L15+M15</f>
        <v>100</v>
      </c>
      <c r="O15" s="206"/>
      <c r="P15" s="169"/>
      <c r="Q15" s="169"/>
      <c r="R15" s="169"/>
      <c r="S15" s="169"/>
      <c r="T15" s="169"/>
    </row>
    <row r="16" spans="1:20" s="152" customFormat="1" ht="12" customHeight="1">
      <c r="A16" s="209">
        <v>5</v>
      </c>
      <c r="B16" s="330" t="str">
        <f>ORÇAMENTO!C48</f>
        <v>SERVIÇOS COMPLEMENTARES</v>
      </c>
      <c r="C16" s="331"/>
      <c r="D16" s="164">
        <f>ORÇAMENTO!I57</f>
        <v>685739.4720534999</v>
      </c>
      <c r="E16" s="165">
        <f>D16/$D$19</f>
        <v>0.31736576619182283</v>
      </c>
      <c r="F16" s="166"/>
      <c r="G16" s="167">
        <v>25.35</v>
      </c>
      <c r="H16" s="168">
        <f>G16+F16</f>
        <v>25.35</v>
      </c>
      <c r="I16" s="167">
        <v>25.35</v>
      </c>
      <c r="J16" s="210">
        <f>H16+I16</f>
        <v>50.7</v>
      </c>
      <c r="K16" s="167">
        <v>24.65</v>
      </c>
      <c r="L16" s="210">
        <f>K16+J16</f>
        <v>75.35</v>
      </c>
      <c r="M16" s="167">
        <v>24.65</v>
      </c>
      <c r="N16" s="210">
        <f>L16+M16</f>
        <v>100</v>
      </c>
      <c r="O16" s="206"/>
      <c r="P16" s="169"/>
      <c r="Q16" s="169"/>
      <c r="R16" s="169"/>
      <c r="S16" s="169"/>
      <c r="T16" s="169"/>
    </row>
    <row r="17" spans="1:20" s="152" customFormat="1" ht="12" customHeight="1" thickBot="1">
      <c r="A17" s="211"/>
      <c r="B17" s="343"/>
      <c r="C17" s="344"/>
      <c r="D17" s="212"/>
      <c r="E17" s="213"/>
      <c r="F17" s="214"/>
      <c r="G17" s="212"/>
      <c r="H17" s="212"/>
      <c r="I17" s="212"/>
      <c r="J17" s="215"/>
      <c r="K17" s="212"/>
      <c r="L17" s="215"/>
      <c r="M17" s="212"/>
      <c r="N17" s="215"/>
      <c r="O17" s="206"/>
      <c r="P17" s="169"/>
      <c r="Q17" s="169"/>
      <c r="R17" s="169"/>
      <c r="S17" s="169"/>
      <c r="T17" s="169"/>
    </row>
    <row r="18" spans="1:20" s="152" customFormat="1" ht="3.75" customHeight="1" thickBot="1">
      <c r="A18" s="170"/>
      <c r="B18" s="171"/>
      <c r="C18" s="171"/>
      <c r="D18" s="172"/>
      <c r="E18" s="173"/>
      <c r="F18" s="174"/>
      <c r="G18" s="175"/>
      <c r="H18" s="171"/>
      <c r="I18" s="175"/>
      <c r="J18" s="171"/>
      <c r="K18" s="175"/>
      <c r="L18" s="171"/>
      <c r="M18" s="175"/>
      <c r="N18" s="171"/>
      <c r="O18" s="175"/>
      <c r="P18" s="171"/>
      <c r="Q18" s="175"/>
      <c r="R18" s="171"/>
      <c r="S18" s="175"/>
      <c r="T18" s="171"/>
    </row>
    <row r="19" spans="1:20" s="152" customFormat="1" ht="18" customHeight="1" thickBot="1">
      <c r="A19" s="345" t="s">
        <v>55</v>
      </c>
      <c r="B19" s="346"/>
      <c r="C19" s="347"/>
      <c r="D19" s="176">
        <f>SUM(D12:D17)</f>
        <v>2160722.87909914</v>
      </c>
      <c r="E19" s="177">
        <f>SUM(E12:E16)</f>
        <v>1</v>
      </c>
      <c r="F19" s="178" t="e">
        <f>SUMPRODUCT(#REF!,#REF!)/100</f>
        <v>#REF!</v>
      </c>
      <c r="G19" s="179">
        <f>(G12*$E$12+$E$13*G13+G14*$E$14+G15*$E$15+G16*$E$16)/100</f>
        <v>0.2934858962673623</v>
      </c>
      <c r="H19" s="180">
        <f>G19</f>
        <v>0.2934858962673623</v>
      </c>
      <c r="I19" s="179">
        <f>(I12*$E$12+$E$13*I13+I14*$E$14+I15*$E$15+I16*$E$16)/100</f>
        <v>0.2934858962673623</v>
      </c>
      <c r="J19" s="180">
        <f>I19+C19</f>
        <v>0.2934858962673623</v>
      </c>
      <c r="K19" s="179">
        <f>(K12*$E$12+$E$13*K13+K14*$E$14+K16*$E$16)/100</f>
        <v>0.20651410373263765</v>
      </c>
      <c r="L19" s="180">
        <f>K19+E19</f>
        <v>1.2065141037326377</v>
      </c>
      <c r="M19" s="179">
        <f>(M12*$E$12+$E$13*M13+M14*$E$14+M16*$E$16)/100</f>
        <v>0.20651410373263765</v>
      </c>
      <c r="N19" s="180">
        <f>M19+G19</f>
        <v>0.5</v>
      </c>
      <c r="O19" s="181" t="e">
        <f>(#REF!*#REF!+#REF!*#REF!)/100</f>
        <v>#REF!</v>
      </c>
      <c r="P19" s="182" t="e">
        <f>(O19+#REF!)/H19</f>
        <v>#REF!</v>
      </c>
      <c r="Q19" s="181" t="e">
        <f>(#REF!*#REF!+#REF!*#REF!)/100</f>
        <v>#REF!</v>
      </c>
      <c r="R19" s="182" t="e">
        <f>Q19/#REF!</f>
        <v>#REF!</v>
      </c>
      <c r="S19" s="181" t="e">
        <f>(#REF!*#REF!+#REF!*#REF!)/100</f>
        <v>#REF!</v>
      </c>
      <c r="T19" s="182" t="e">
        <f>(S19+Q19)/#REF!</f>
        <v>#REF!</v>
      </c>
    </row>
    <row r="20" spans="5:6" s="152" customFormat="1" ht="5.25" customHeight="1" thickBot="1">
      <c r="E20" s="183"/>
      <c r="F20" s="184"/>
    </row>
    <row r="21" spans="1:20" s="152" customFormat="1" ht="14.25" customHeight="1" thickBot="1">
      <c r="A21" s="345" t="s">
        <v>56</v>
      </c>
      <c r="B21" s="346"/>
      <c r="C21" s="347"/>
      <c r="D21" s="216">
        <f>SUM(G21:N21)</f>
        <v>2160722.87909914</v>
      </c>
      <c r="E21" s="217"/>
      <c r="F21" s="218"/>
      <c r="G21" s="337">
        <f>G19*$D$19</f>
        <v>634141.6907578066</v>
      </c>
      <c r="H21" s="338"/>
      <c r="I21" s="337">
        <f>I19*$D$19</f>
        <v>634141.6907578066</v>
      </c>
      <c r="J21" s="338"/>
      <c r="K21" s="337">
        <f>K19*$D$19</f>
        <v>446219.74879176327</v>
      </c>
      <c r="L21" s="338"/>
      <c r="M21" s="337">
        <f>M19*$D$19</f>
        <v>446219.74879176327</v>
      </c>
      <c r="N21" s="339"/>
      <c r="O21" s="334" t="e">
        <f>O19</f>
        <v>#REF!</v>
      </c>
      <c r="P21" s="335"/>
      <c r="Q21" s="336" t="e">
        <f>Q19</f>
        <v>#REF!</v>
      </c>
      <c r="R21" s="335"/>
      <c r="S21" s="336" t="e">
        <f>S19</f>
        <v>#REF!</v>
      </c>
      <c r="T21" s="335"/>
    </row>
    <row r="22" spans="1:14" ht="10.5" customHeight="1">
      <c r="A22" s="185"/>
      <c r="B22" s="185"/>
      <c r="C22" s="185"/>
      <c r="D22" s="185"/>
      <c r="E22" s="186"/>
      <c r="F22" s="144"/>
      <c r="G22" s="185"/>
      <c r="H22" s="185"/>
      <c r="I22" s="185"/>
      <c r="J22" s="185"/>
      <c r="K22" s="185"/>
      <c r="L22" s="185"/>
      <c r="M22" s="185"/>
      <c r="N22" s="185"/>
    </row>
    <row r="23" spans="1:14" ht="10.5" customHeight="1">
      <c r="A23" s="185"/>
      <c r="B23" s="185"/>
      <c r="C23" s="185"/>
      <c r="D23" s="185"/>
      <c r="E23" s="186"/>
      <c r="F23" s="144"/>
      <c r="G23" s="185"/>
      <c r="H23" s="185"/>
      <c r="I23" s="185"/>
      <c r="J23" s="185"/>
      <c r="K23" s="185"/>
      <c r="L23" s="185"/>
      <c r="M23" s="185"/>
      <c r="N23" s="185"/>
    </row>
    <row r="24" spans="1:14" ht="10.5" customHeight="1">
      <c r="A24" s="185"/>
      <c r="B24" s="185"/>
      <c r="C24" s="185"/>
      <c r="D24" s="185"/>
      <c r="E24" s="186"/>
      <c r="F24" s="144"/>
      <c r="G24" s="185"/>
      <c r="H24" s="201"/>
      <c r="I24" s="201"/>
      <c r="J24" s="201"/>
      <c r="K24" s="201"/>
      <c r="L24" s="201"/>
      <c r="M24" s="185"/>
      <c r="N24" s="185"/>
    </row>
    <row r="25" spans="1:14" ht="10.5" customHeight="1">
      <c r="A25" s="185"/>
      <c r="B25" s="185"/>
      <c r="C25" s="185"/>
      <c r="D25" s="185"/>
      <c r="E25" s="186"/>
      <c r="F25" s="144"/>
      <c r="G25" s="185"/>
      <c r="H25" s="185"/>
      <c r="I25" s="185"/>
      <c r="J25" s="185"/>
      <c r="K25" s="185"/>
      <c r="L25" s="185"/>
      <c r="M25" s="185"/>
      <c r="N25" s="185"/>
    </row>
    <row r="26" spans="1:14" ht="10.5" customHeight="1">
      <c r="A26" s="185"/>
      <c r="B26" s="185"/>
      <c r="C26" s="185"/>
      <c r="D26" s="185"/>
      <c r="E26" s="186"/>
      <c r="F26" s="144"/>
      <c r="G26" s="185"/>
      <c r="H26" s="185"/>
      <c r="I26" s="185"/>
      <c r="J26" s="185"/>
      <c r="K26" s="185"/>
      <c r="L26" s="185"/>
      <c r="M26" s="185"/>
      <c r="N26" s="266"/>
    </row>
    <row r="27" spans="1:14" ht="10.5" customHeight="1">
      <c r="A27" s="185"/>
      <c r="B27" s="185"/>
      <c r="C27" s="185"/>
      <c r="D27" s="185"/>
      <c r="E27" s="186"/>
      <c r="F27" s="144"/>
      <c r="G27" s="185"/>
      <c r="H27" s="200"/>
      <c r="I27" s="200"/>
      <c r="J27" s="200"/>
      <c r="K27" s="200"/>
      <c r="L27" s="200"/>
      <c r="M27" s="185"/>
      <c r="N27" s="185"/>
    </row>
    <row r="28" spans="1:14" ht="10.5" customHeight="1">
      <c r="A28" s="185"/>
      <c r="B28" s="185"/>
      <c r="C28" s="185"/>
      <c r="D28" s="185"/>
      <c r="E28" s="186"/>
      <c r="F28" s="144"/>
      <c r="G28" s="185"/>
      <c r="H28" s="185"/>
      <c r="I28" s="185"/>
      <c r="J28" s="185"/>
      <c r="K28" s="185"/>
      <c r="L28" s="185"/>
      <c r="M28" s="185"/>
      <c r="N28" s="185"/>
    </row>
    <row r="29" spans="1:22" ht="10.5" customHeight="1">
      <c r="A29" s="185"/>
      <c r="B29" s="185"/>
      <c r="C29" s="185"/>
      <c r="D29" s="185"/>
      <c r="E29" s="186"/>
      <c r="F29" s="144"/>
      <c r="G29" s="185"/>
      <c r="H29" s="185"/>
      <c r="I29" s="185"/>
      <c r="J29" s="185"/>
      <c r="K29" s="185"/>
      <c r="L29" s="185"/>
      <c r="M29" s="185"/>
      <c r="N29" s="185"/>
      <c r="V29" s="202"/>
    </row>
    <row r="30" spans="1:14" ht="10.5" customHeight="1">
      <c r="A30" s="185"/>
      <c r="B30" s="185"/>
      <c r="C30" s="185"/>
      <c r="D30" s="185"/>
      <c r="E30" s="186"/>
      <c r="F30" s="144"/>
      <c r="G30" s="185"/>
      <c r="H30" s="185"/>
      <c r="I30" s="185"/>
      <c r="J30" s="185"/>
      <c r="K30" s="185"/>
      <c r="L30" s="185"/>
      <c r="M30" s="185"/>
      <c r="N30" s="185"/>
    </row>
    <row r="31" spans="1:14" ht="10.5" customHeight="1">
      <c r="A31" s="185"/>
      <c r="B31" s="185"/>
      <c r="C31" s="185"/>
      <c r="D31" s="185"/>
      <c r="E31" s="186"/>
      <c r="F31" s="144"/>
      <c r="G31" s="185"/>
      <c r="H31" s="185"/>
      <c r="I31" s="185"/>
      <c r="J31" s="185"/>
      <c r="K31" s="185"/>
      <c r="L31" s="185"/>
      <c r="M31" s="185"/>
      <c r="N31" s="185"/>
    </row>
    <row r="32" spans="1:8" ht="13.5" customHeight="1">
      <c r="A32" s="276"/>
      <c r="B32" s="277"/>
      <c r="C32" s="277"/>
      <c r="D32" s="277"/>
      <c r="E32" s="278"/>
      <c r="F32" s="279"/>
      <c r="G32" s="277"/>
      <c r="H32" s="277"/>
    </row>
    <row r="33" spans="1:8" ht="12">
      <c r="A33" s="277"/>
      <c r="B33" s="277"/>
      <c r="C33" s="277"/>
      <c r="D33" s="277"/>
      <c r="E33" s="278"/>
      <c r="F33" s="279"/>
      <c r="G33" s="277"/>
      <c r="H33" s="277"/>
    </row>
    <row r="34" spans="1:12" ht="12">
      <c r="A34" s="333"/>
      <c r="B34" s="333"/>
      <c r="C34" s="263"/>
      <c r="D34" s="263"/>
      <c r="E34" s="263"/>
      <c r="F34" s="263"/>
      <c r="G34" s="333"/>
      <c r="H34" s="333"/>
      <c r="I34" s="263"/>
      <c r="J34" s="263"/>
      <c r="K34" s="263"/>
      <c r="L34" s="263"/>
    </row>
    <row r="35" spans="1:12" ht="12.75" customHeight="1">
      <c r="A35" s="342"/>
      <c r="B35" s="342"/>
      <c r="C35" s="280"/>
      <c r="D35" s="280"/>
      <c r="E35" s="280"/>
      <c r="F35" s="280"/>
      <c r="G35" s="340"/>
      <c r="H35" s="340"/>
      <c r="I35" s="264"/>
      <c r="J35" s="264"/>
      <c r="K35" s="264"/>
      <c r="L35" s="264"/>
    </row>
    <row r="36" spans="1:12" ht="12.75" customHeight="1">
      <c r="A36" s="342"/>
      <c r="B36" s="342"/>
      <c r="C36" s="280"/>
      <c r="D36" s="280"/>
      <c r="E36" s="280"/>
      <c r="F36" s="280"/>
      <c r="G36" s="340"/>
      <c r="H36" s="340"/>
      <c r="I36" s="264"/>
      <c r="J36" s="264"/>
      <c r="K36" s="264"/>
      <c r="L36" s="264"/>
    </row>
    <row r="37" spans="1:12" ht="12">
      <c r="A37" s="333"/>
      <c r="B37" s="333"/>
      <c r="C37" s="265"/>
      <c r="D37" s="265"/>
      <c r="E37" s="265"/>
      <c r="F37" s="265"/>
      <c r="G37" s="341"/>
      <c r="H37" s="341"/>
      <c r="I37" s="265"/>
      <c r="J37" s="265"/>
      <c r="K37" s="265"/>
      <c r="L37" s="265"/>
    </row>
  </sheetData>
  <sheetProtection password="F751" sheet="1" objects="1" scenarios="1"/>
  <mergeCells count="29">
    <mergeCell ref="A1:N1"/>
    <mergeCell ref="A2:N2"/>
    <mergeCell ref="A4:N4"/>
    <mergeCell ref="A6:N6"/>
    <mergeCell ref="A5:M5"/>
    <mergeCell ref="A36:B36"/>
    <mergeCell ref="A19:C19"/>
    <mergeCell ref="A21:C21"/>
    <mergeCell ref="G35:H35"/>
    <mergeCell ref="B14:C14"/>
    <mergeCell ref="B16:C16"/>
    <mergeCell ref="B17:C17"/>
    <mergeCell ref="S21:T21"/>
    <mergeCell ref="I21:J21"/>
    <mergeCell ref="K21:L21"/>
    <mergeCell ref="A37:B37"/>
    <mergeCell ref="O21:P21"/>
    <mergeCell ref="Q21:R21"/>
    <mergeCell ref="G21:H21"/>
    <mergeCell ref="M21:N21"/>
    <mergeCell ref="G36:H36"/>
    <mergeCell ref="G37:H37"/>
    <mergeCell ref="G34:H34"/>
    <mergeCell ref="A34:B34"/>
    <mergeCell ref="A35:B35"/>
    <mergeCell ref="B12:C12"/>
    <mergeCell ref="H8:N8"/>
    <mergeCell ref="A7:D7"/>
    <mergeCell ref="A8:E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70" r:id="rId6"/>
  <drawing r:id="rId5"/>
  <legacyDrawing r:id="rId4"/>
  <oleObjects>
    <oleObject progId="Word.Picture.8" shapeId="113860" r:id="rId1"/>
    <oleObject progId="Word.Picture.8" shapeId="821180" r:id="rId2"/>
    <oleObject progId="Word.Picture.8" shapeId="48810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angelita</cp:lastModifiedBy>
  <cp:lastPrinted>2012-03-20T16:03:48Z</cp:lastPrinted>
  <dcterms:created xsi:type="dcterms:W3CDTF">2002-07-19T13:19:20Z</dcterms:created>
  <dcterms:modified xsi:type="dcterms:W3CDTF">2012-03-20T16:55:38Z</dcterms:modified>
  <cp:category/>
  <cp:version/>
  <cp:contentType/>
  <cp:contentStatus/>
</cp:coreProperties>
</file>