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401" windowWidth="5850" windowHeight="8655" tabRatio="743" firstSheet="1" activeTab="1"/>
  </bookViews>
  <sheets>
    <sheet name="Plan1" sheetId="1" state="hidden" r:id="rId1"/>
    <sheet name="ORÇAMENTO" sheetId="2" r:id="rId2"/>
    <sheet name="BDI" sheetId="3" r:id="rId3"/>
    <sheet name="CRONOGRAMA" sheetId="4" r:id="rId4"/>
  </sheets>
  <definedNames>
    <definedName name="_xlnm.Print_Area" localSheetId="2">'BDI'!$A$1:$K$39</definedName>
    <definedName name="_xlnm.Print_Area" localSheetId="3">'CRONOGRAMA'!$A$1:$N$21</definedName>
    <definedName name="_xlnm.Print_Area" localSheetId="1">'ORÇAMENTO'!$A$1:$I$60</definedName>
    <definedName name="_xlnm.Print_Titles" localSheetId="1">'ORÇAMENTO'!$1:$10</definedName>
  </definedNames>
  <calcPr fullCalcOnLoad="1"/>
</workbook>
</file>

<file path=xl/comments1.xml><?xml version="1.0" encoding="utf-8"?>
<comments xmlns="http://schemas.openxmlformats.org/spreadsheetml/2006/main">
  <authors>
    <author>Um usu?rio do Microsoft Office satisfeito</author>
  </authors>
  <commentList>
    <comment ref="C5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  <comment ref="C6" authorId="0">
      <text>
        <r>
          <rPr>
            <sz val="8"/>
            <rFont val="Tahoma"/>
            <family val="0"/>
          </rPr>
          <t xml:space="preserve">Entre com o nome do Proponente
</t>
        </r>
      </text>
    </comment>
    <comment ref="D8" authorId="0">
      <text>
        <r>
          <rPr>
            <sz val="8"/>
            <rFont val="Tahoma"/>
            <family val="0"/>
          </rPr>
          <t xml:space="preserve">Entre com o nome do Responsável Técnico
</t>
        </r>
      </text>
    </comment>
    <comment ref="L8" authorId="0">
      <text>
        <r>
          <rPr>
            <sz val="8"/>
            <rFont val="Tahoma"/>
            <family val="0"/>
          </rPr>
          <t>Entre com o número do CREA</t>
        </r>
      </text>
    </comment>
  </commentList>
</comments>
</file>

<file path=xl/sharedStrings.xml><?xml version="1.0" encoding="utf-8"?>
<sst xmlns="http://schemas.openxmlformats.org/spreadsheetml/2006/main" count="275" uniqueCount="191">
  <si>
    <t xml:space="preserve"> </t>
  </si>
  <si>
    <t>ITEM</t>
  </si>
  <si>
    <t>PESO</t>
  </si>
  <si>
    <t>SUPRA-ESTRUTURA</t>
  </si>
  <si>
    <t>ALVENARIA</t>
  </si>
  <si>
    <t>VIDROS</t>
  </si>
  <si>
    <t>PINTURA</t>
  </si>
  <si>
    <t>PAVIMENTAÇÃO</t>
  </si>
  <si>
    <t>1.1</t>
  </si>
  <si>
    <t>m</t>
  </si>
  <si>
    <t>SERVIÇOS A EXECUTAR</t>
  </si>
  <si>
    <t xml:space="preserve">DISCRIMINAÇÃO  </t>
  </si>
  <si>
    <t xml:space="preserve">VALOR DOS  </t>
  </si>
  <si>
    <t>EXECUTADO</t>
  </si>
  <si>
    <t>MÊS -</t>
  </si>
  <si>
    <t>DE SERVIÇOS</t>
  </si>
  <si>
    <t>SERVIÇOS (R$)</t>
  </si>
  <si>
    <t>%</t>
  </si>
  <si>
    <t>SIMPL.%</t>
  </si>
  <si>
    <t>ACUM. %</t>
  </si>
  <si>
    <t>INFRA-ESTRUTURA</t>
  </si>
  <si>
    <t>COBERTURA</t>
  </si>
  <si>
    <t>TOTAL</t>
  </si>
  <si>
    <t>PREFEITURA DE PATOS DE MINAS</t>
  </si>
  <si>
    <t>Secretaria Municipal de planejamento e Orçamento</t>
  </si>
  <si>
    <t>Parcelas</t>
  </si>
  <si>
    <t>MÊS -  1</t>
  </si>
  <si>
    <t>MÊS -  2</t>
  </si>
  <si>
    <t>MÊS -  3</t>
  </si>
  <si>
    <r>
      <t xml:space="preserve">CRONOGRAMA FÍSICO - FINANCEIRO - </t>
    </r>
    <r>
      <rPr>
        <b/>
        <sz val="12"/>
        <rFont val="Arial"/>
        <family val="2"/>
      </rPr>
      <t>Material + Mão de Obra</t>
    </r>
  </si>
  <si>
    <t>UNITÁRIO</t>
  </si>
  <si>
    <t>m2</t>
  </si>
  <si>
    <t>ESQUADRIAS</t>
  </si>
  <si>
    <t>PISOS E RODAPÉS</t>
  </si>
  <si>
    <t>INSTALAÇÕES HIDRO-SANITÁRIAS</t>
  </si>
  <si>
    <t>11.1</t>
  </si>
  <si>
    <t>11.2</t>
  </si>
  <si>
    <t>INSTALAÇÕES ELÉTRICAS</t>
  </si>
  <si>
    <t>DIVERSOS</t>
  </si>
  <si>
    <t xml:space="preserve">SERV. PRELIMINARES </t>
  </si>
  <si>
    <t>REVESTIMENTO DE PAREDES</t>
  </si>
  <si>
    <t>11.3</t>
  </si>
  <si>
    <t>REDE DE ÁGUA</t>
  </si>
  <si>
    <t>REDE DE ESGOTO</t>
  </si>
  <si>
    <t>LOUÇAS E METAIS</t>
  </si>
  <si>
    <t xml:space="preserve">MÊS - </t>
  </si>
  <si>
    <r>
      <t xml:space="preserve">Empreendimento  :   </t>
    </r>
    <r>
      <rPr>
        <b/>
        <sz val="14"/>
        <rFont val="Arial"/>
        <family val="2"/>
      </rPr>
      <t>CONJUNTO HABITACIONAL JARDIM ESPERANÇA II</t>
    </r>
  </si>
  <si>
    <t>Secretaria  Municipal de Planejamento e Urbanismo</t>
  </si>
  <si>
    <t>MÊS -  4</t>
  </si>
  <si>
    <t>MÊS -  5</t>
  </si>
  <si>
    <t>MÊS -  6</t>
  </si>
  <si>
    <t>PREFEITURA  DE PATOS DE MINAS</t>
  </si>
  <si>
    <t>2.1</t>
  </si>
  <si>
    <t>SINAPI</t>
  </si>
  <si>
    <t>73763/5</t>
  </si>
  <si>
    <t>TOTAL (%)</t>
  </si>
  <si>
    <t>TOTAL (R$)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</si>
  <si>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</si>
  <si>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</si>
  <si>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</si>
  <si>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</si>
  <si>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</si>
  <si>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</si>
  <si>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</si>
  <si>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</si>
  <si>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</si>
  <si>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</si>
  <si>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</si>
  <si>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</si>
  <si>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</si>
  <si>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</si>
  <si>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</si>
  <si>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</si>
  <si>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</si>
  <si>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</si>
  <si>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</si>
  <si>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</si>
  <si>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</si>
  <si>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 xml:space="preserve">PLANILHA ORÇAMENTÁRIA </t>
  </si>
  <si>
    <t>CODIGO</t>
  </si>
  <si>
    <t xml:space="preserve">DESCRIÇÃO </t>
  </si>
  <si>
    <t>UNID.</t>
  </si>
  <si>
    <t>QUANT.</t>
  </si>
  <si>
    <t>PREÇO SEM BDI</t>
  </si>
  <si>
    <t>PREÇO COM BDI</t>
  </si>
  <si>
    <t>TOTAL GERAL</t>
  </si>
  <si>
    <t>SERVIÇOS PRELIMINARES</t>
  </si>
  <si>
    <t>Sub Total 1</t>
  </si>
  <si>
    <t>Sub Total 2</t>
  </si>
  <si>
    <t>SERVIÇOS COMPLEMENTARES</t>
  </si>
  <si>
    <t>Sub Total 4</t>
  </si>
  <si>
    <t>2.2</t>
  </si>
  <si>
    <t>3.1</t>
  </si>
  <si>
    <t>3.2</t>
  </si>
  <si>
    <t>3.3</t>
  </si>
  <si>
    <t>DATA :</t>
  </si>
  <si>
    <t xml:space="preserve">BDI: </t>
  </si>
  <si>
    <t xml:space="preserve">DATA : </t>
  </si>
  <si>
    <t>DATA:</t>
  </si>
  <si>
    <t>CRONOGRAMA FISICO-FINANCEIRO</t>
  </si>
  <si>
    <t>Rebaixamento de meio fio para acessibilidade</t>
  </si>
  <si>
    <t>2.3</t>
  </si>
  <si>
    <t>un</t>
  </si>
  <si>
    <t>CCU</t>
  </si>
  <si>
    <t xml:space="preserve">Imprimação com CM-30  </t>
  </si>
  <si>
    <t xml:space="preserve">m²    </t>
  </si>
  <si>
    <t xml:space="preserve">Pintura de Ligação com RR-2C  </t>
  </si>
  <si>
    <t xml:space="preserve">t     </t>
  </si>
  <si>
    <t>Transporte de CBUQ, DMT=10 Km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</si>
  <si>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xkm</t>
    </r>
  </si>
  <si>
    <t>74223/1</t>
  </si>
  <si>
    <t>Fornecimento e colocação de meio-fio, pré moldado 15x30 cm, rejuntado com argamassa 1:4 cimento e areia, incluindo escavação e reaterro</t>
  </si>
  <si>
    <t>Fornecimento e colocação de meio-fio e sarjeta (15x30)cm, moldado in loco, concreto fck=15 MPa</t>
  </si>
  <si>
    <t>2.4</t>
  </si>
  <si>
    <t>Cavalete</t>
  </si>
  <si>
    <t>un.</t>
  </si>
  <si>
    <t xml:space="preserve">Placa de indicação 50x100 cm </t>
  </si>
  <si>
    <t>Cone de sinalização h=75 cm</t>
  </si>
  <si>
    <t>Baldes para sinalização noturna</t>
  </si>
  <si>
    <t>74152/1</t>
  </si>
  <si>
    <t>Escavação e carga de material de jazida</t>
  </si>
  <si>
    <t>m3</t>
  </si>
  <si>
    <t>Transporte de material de jazida, DMT=15 Km</t>
  </si>
  <si>
    <t>m3xkm</t>
  </si>
  <si>
    <t>Execução de  base estabilizada granulometricamente , sem mistura, esp. 15 cm</t>
  </si>
  <si>
    <t>2.5</t>
  </si>
  <si>
    <t>2.6</t>
  </si>
  <si>
    <t>2.7</t>
  </si>
  <si>
    <t>3.4</t>
  </si>
  <si>
    <t>73916/2</t>
  </si>
  <si>
    <t>SINALIZAÇÃO DE OBRA</t>
  </si>
  <si>
    <t>74209/1</t>
  </si>
  <si>
    <t>Placa de regulamentação  diam. 60 cm  (0,2826 m2)</t>
  </si>
  <si>
    <t>Placa de obra em chapa galvanizada 3,00 x 1,50 m</t>
  </si>
  <si>
    <t>1.2</t>
  </si>
  <si>
    <r>
      <t>m</t>
    </r>
    <r>
      <rPr>
        <vertAlign val="superscript"/>
        <sz val="10"/>
        <rFont val="Arial"/>
        <family val="2"/>
      </rPr>
      <t>2</t>
    </r>
  </si>
  <si>
    <t>Construção de barracão de obras</t>
  </si>
  <si>
    <t>1.3</t>
  </si>
  <si>
    <t>Serviços topográficos para pavimentação</t>
  </si>
  <si>
    <t>74236/1</t>
  </si>
  <si>
    <t>3.5</t>
  </si>
  <si>
    <t>DRENAGEM PLUVIAL</t>
  </si>
  <si>
    <t>Boca de lobo simples de alvenaria, inclusive quadro, grelha e cantoneira de concreto</t>
  </si>
  <si>
    <t>Escavação mecanica de valas em solo seco, com profundidade entre 1,50m e 5,00m</t>
  </si>
  <si>
    <t>Acerto nivelamento e apiloamento do fundo de valas</t>
  </si>
  <si>
    <t>Berço de concreto para assentamento de tubulação</t>
  </si>
  <si>
    <t>Reaterro compactado de valas, com controle do grau de compactação de no mínimo 97% do proctor normal</t>
  </si>
  <si>
    <t xml:space="preserve">Fornecimento e assentamento de tubos de concreto junta elástica, nos seguintes diâmetros </t>
  </si>
  <si>
    <t>DN 400mm</t>
  </si>
  <si>
    <t>DN 600mm</t>
  </si>
  <si>
    <t>3.6</t>
  </si>
  <si>
    <t>Sub Total 3</t>
  </si>
  <si>
    <t>4.1</t>
  </si>
  <si>
    <t>4.2</t>
  </si>
  <si>
    <t>4.3</t>
  </si>
  <si>
    <t>4.4</t>
  </si>
  <si>
    <t>4.5</t>
  </si>
  <si>
    <t>23435/1</t>
  </si>
  <si>
    <t>Forma de madeira para berço</t>
  </si>
  <si>
    <t>10097/2</t>
  </si>
  <si>
    <t>N/26561/2X2</t>
  </si>
  <si>
    <t>N/26561/1</t>
  </si>
  <si>
    <t>18589/1</t>
  </si>
  <si>
    <t>15859/3</t>
  </si>
  <si>
    <t xml:space="preserve">OBRA: PAVIMENTAÇÃO DO PROLONGAMENTO DA AV. FÁTIMA PORTO (EST. 23+10m  a EST 107+14,60m) </t>
  </si>
  <si>
    <t>3.6.1</t>
  </si>
  <si>
    <t>3.6.2</t>
  </si>
  <si>
    <t>3.7</t>
  </si>
  <si>
    <t>3.8</t>
  </si>
  <si>
    <t>4.6</t>
  </si>
  <si>
    <t>4.7</t>
  </si>
  <si>
    <t>73907/5</t>
  </si>
  <si>
    <t>Passeio de concreto com acabamento cimentada e=7cm</t>
  </si>
  <si>
    <t>Plantio de grama batatais em placas</t>
  </si>
  <si>
    <t>Fornecimento de mudas de arvore altura até 2,00 metros</t>
  </si>
  <si>
    <t>Plantio de arvore isolada com altura até 2,00 metros</t>
  </si>
  <si>
    <t>73967/3</t>
  </si>
  <si>
    <t>SETOP-PAI 
MUD-025</t>
  </si>
  <si>
    <t>PREFEITURA  MUNICIPAL DE PATOS DE MINAS</t>
  </si>
  <si>
    <t>Secretaria  Planejamento Urbano e Desenvolvimento Economico</t>
  </si>
  <si>
    <t>PREFEITURA MUNICIPAL DE PATOS DE MINAS</t>
  </si>
  <si>
    <t>Secretaria  de Planejamento Urbano e Desenvolvimento Economico</t>
  </si>
  <si>
    <t>PRAZO DE EXECUÇÃO:  4 MESES</t>
  </si>
  <si>
    <t>PRAZO DE EXECUÇÃO: 4 MESES</t>
  </si>
  <si>
    <t>Placas de identificação de nome de rua  0,45x0,25 m</t>
  </si>
  <si>
    <t>Revestimento asfáltico com concreto betuminoso usinado a quente (CBUQ) .</t>
  </si>
  <si>
    <t xml:space="preserve">OBRA: PAVIMENT. PROLONG. AV. FÁTIMA PORTO - (EST.23+10m a EST. 107+14,60m) </t>
  </si>
  <si>
    <t xml:space="preserve">PROF. RESP.:                    </t>
  </si>
  <si>
    <t>CREA: MG-</t>
  </si>
  <si>
    <t xml:space="preserve">ART Nº : </t>
  </si>
  <si>
    <t>Boca de lobo dupla de alvenaria, inclusive quadro, grelha e cantoneira de concreto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</si>
</sst>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.00_);[Red]\(&quot;R$&quot;#,##0.00\)"/>
    <numFmt numFmtId="165" formatCode="_ &quot;R$&quot;* #,##0_ ;_ &quot;R$&quot;* \-#,##0_ ;_ &quot;R$&quot;* &quot;-&quot;_ ;_ @_ "/>
    <numFmt numFmtId="166" formatCode="_ * #,##0_ ;_ * \-#,##0_ ;_ * &quot;-&quot;_ ;_ @_ "/>
    <numFmt numFmtId="167" formatCode="_ &quot;R$&quot;* #,##0.00_ ;_ &quot;R$&quot;* \-#,##0.00_ ;_ &quot;R$&quot;* &quot;-&quot;??_ ;_ @_ "/>
    <numFmt numFmtId="168" formatCode="_ * #,##0.00_ ;_ * \-#,##0.00_ ;_ * &quot;-&quot;??_ ;_ @_ "/>
    <numFmt numFmtId="169" formatCode="_(* #,##0.0000_);_(* \(#,##0.0000\);_(* &quot;-&quot;??_);_(@_)"/>
    <numFmt numFmtId="170" formatCode="_(* #,##0.000_);_(* \(#,##0.000\);_(* &quot;-&quot;??_);_(@_)"/>
    <numFmt numFmtId="171" formatCode="0.0000"/>
    <numFmt numFmtId="172" formatCode="_(* #,##0.00000_);_(* \(#,##0.00000\);_(* &quot;-&quot;??_);_(@_)"/>
    <numFmt numFmtId="173" formatCode="#,##0.0000"/>
    <numFmt numFmtId="174" formatCode="0.0"/>
    <numFmt numFmtId="175" formatCode="_(* #,##0.0_);_(* \(#,##0.0\);_(* &quot;-&quot;??_);_(@_)"/>
    <numFmt numFmtId="176" formatCode="_(* #,##0.0000_);_(* \(#,##0.0000\);_(* &quot;-&quot;????_);_(@_)"/>
    <numFmt numFmtId="177" formatCode="_ * #,##0.000000_ ;_ * \-#,##0.000000_ ;_ * &quot;-&quot;??_ ;_ @_ "/>
    <numFmt numFmtId="178" formatCode="0.000%"/>
    <numFmt numFmtId="179" formatCode="_(* #,##0.000000_);_(* \(#,##0.000000\);_(* &quot;-&quot;??_);_(@_)"/>
    <numFmt numFmtId="180" formatCode="dd/mm/yy"/>
    <numFmt numFmtId="181" formatCode="_(* #,##0.0000000_);_(* \(#,##0.0000000\);_(* &quot;-&quot;??_);_(@_)"/>
    <numFmt numFmtId="182" formatCode="_(* #,##0.000000000000_);_(* \(#,##0.000000000000\);_(* &quot;-&quot;????_);_(@_)"/>
    <numFmt numFmtId="183" formatCode="0.00000000000000"/>
    <numFmt numFmtId="184" formatCode="_(* #,##0.0000000_);_(* \(#,##0.0000000\);_(* &quot;-&quot;???????_);_(@_)"/>
    <numFmt numFmtId="185" formatCode="_(* #,##0.00_);_(* \(#,##0.00\);_(* &quot;-&quot;???????_);_(@_)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lightDown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2" fontId="4" fillId="0" borderId="0" xfId="19" applyNumberFormat="1">
      <alignment/>
      <protection/>
    </xf>
    <xf numFmtId="2" fontId="4" fillId="0" borderId="0" xfId="19" applyNumberFormat="1" applyAlignment="1">
      <alignment/>
      <protection/>
    </xf>
    <xf numFmtId="2" fontId="4" fillId="0" borderId="0" xfId="19" applyNumberFormat="1" applyAlignment="1">
      <alignment horizontal="center"/>
      <protection/>
    </xf>
    <xf numFmtId="164" fontId="6" fillId="2" borderId="1" xfId="19" applyNumberFormat="1" applyFont="1" applyFill="1" applyBorder="1">
      <alignment/>
      <protection/>
    </xf>
    <xf numFmtId="2" fontId="4" fillId="0" borderId="0" xfId="19" applyNumberFormat="1" applyFont="1">
      <alignment/>
      <protection/>
    </xf>
    <xf numFmtId="2" fontId="0" fillId="0" borderId="0" xfId="19" applyNumberFormat="1" applyFont="1" applyBorder="1" applyAlignment="1">
      <alignment/>
      <protection/>
    </xf>
    <xf numFmtId="2" fontId="6" fillId="0" borderId="2" xfId="19" applyNumberFormat="1" applyFont="1" applyBorder="1" applyAlignment="1">
      <alignment horizontal="center"/>
      <protection/>
    </xf>
    <xf numFmtId="2" fontId="0" fillId="2" borderId="2" xfId="19" applyNumberFormat="1" applyFont="1" applyFill="1" applyBorder="1" applyAlignment="1">
      <alignment horizontal="centerContinuous"/>
      <protection/>
    </xf>
    <xf numFmtId="2" fontId="1" fillId="3" borderId="3" xfId="19" applyNumberFormat="1" applyFont="1" applyFill="1" applyBorder="1">
      <alignment/>
      <protection/>
    </xf>
    <xf numFmtId="2" fontId="1" fillId="3" borderId="4" xfId="19" applyNumberFormat="1" applyFont="1" applyFill="1" applyBorder="1">
      <alignment/>
      <protection/>
    </xf>
    <xf numFmtId="2" fontId="0" fillId="0" borderId="0" xfId="19" applyNumberFormat="1" applyFont="1">
      <alignment/>
      <protection/>
    </xf>
    <xf numFmtId="4" fontId="0" fillId="0" borderId="5" xfId="19" applyNumberFormat="1" applyFont="1" applyBorder="1" applyAlignment="1">
      <alignment horizontal="center" vertical="center"/>
      <protection/>
    </xf>
    <xf numFmtId="2" fontId="4" fillId="0" borderId="6" xfId="19" applyNumberFormat="1" applyFont="1" applyBorder="1">
      <alignment/>
      <protection/>
    </xf>
    <xf numFmtId="2" fontId="4" fillId="0" borderId="7" xfId="19" applyNumberFormat="1" applyFont="1" applyBorder="1">
      <alignment/>
      <protection/>
    </xf>
    <xf numFmtId="2" fontId="4" fillId="0" borderId="8" xfId="19" applyNumberFormat="1" applyFont="1" applyBorder="1">
      <alignment/>
      <protection/>
    </xf>
    <xf numFmtId="2" fontId="4" fillId="0" borderId="8" xfId="19" applyNumberFormat="1" applyFont="1" applyBorder="1" applyAlignment="1">
      <alignment horizontal="center"/>
      <protection/>
    </xf>
    <xf numFmtId="2" fontId="4" fillId="0" borderId="9" xfId="19" applyNumberFormat="1" applyFont="1" applyBorder="1" applyAlignment="1">
      <alignment/>
      <protection/>
    </xf>
    <xf numFmtId="2" fontId="4" fillId="0" borderId="10" xfId="19" applyNumberFormat="1" applyFont="1" applyBorder="1" applyAlignment="1">
      <alignment horizontal="centerContinuous"/>
      <protection/>
    </xf>
    <xf numFmtId="2" fontId="10" fillId="0" borderId="10" xfId="19" applyNumberFormat="1" applyFont="1" applyBorder="1" applyAlignment="1">
      <alignment horizontal="centerContinuous"/>
      <protection/>
    </xf>
    <xf numFmtId="2" fontId="4" fillId="0" borderId="11" xfId="19" applyNumberFormat="1" applyFont="1" applyBorder="1" applyAlignment="1">
      <alignment horizontal="centerContinuous"/>
      <protection/>
    </xf>
    <xf numFmtId="2" fontId="10" fillId="0" borderId="12" xfId="19" applyNumberFormat="1" applyFont="1" applyBorder="1" applyAlignment="1">
      <alignment horizontal="center"/>
      <protection/>
    </xf>
    <xf numFmtId="2" fontId="10" fillId="0" borderId="13" xfId="19" applyNumberFormat="1" applyFont="1" applyBorder="1" applyAlignment="1">
      <alignment horizontal="centerContinuous"/>
      <protection/>
    </xf>
    <xf numFmtId="2" fontId="10" fillId="0" borderId="13" xfId="19" applyNumberFormat="1" applyFont="1" applyBorder="1" applyAlignment="1">
      <alignment horizontal="center"/>
      <protection/>
    </xf>
    <xf numFmtId="2" fontId="10" fillId="0" borderId="14" xfId="19" applyNumberFormat="1" applyFont="1" applyBorder="1" applyAlignment="1" applyProtection="1">
      <alignment horizontal="centerContinuous"/>
      <protection locked="0"/>
    </xf>
    <xf numFmtId="2" fontId="10" fillId="0" borderId="15" xfId="19" applyNumberFormat="1" applyFont="1" applyBorder="1" applyAlignment="1">
      <alignment horizontal="centerContinuous"/>
      <protection/>
    </xf>
    <xf numFmtId="2" fontId="10" fillId="0" borderId="16" xfId="19" applyNumberFormat="1" applyFont="1" applyBorder="1" applyAlignment="1">
      <alignment horizontal="centerContinuous"/>
      <protection/>
    </xf>
    <xf numFmtId="2" fontId="10" fillId="0" borderId="17" xfId="19" applyNumberFormat="1" applyFont="1" applyBorder="1" applyAlignment="1">
      <alignment horizontal="centerContinuous"/>
      <protection/>
    </xf>
    <xf numFmtId="2" fontId="10" fillId="0" borderId="18" xfId="19" applyNumberFormat="1" applyFont="1" applyBorder="1" applyAlignment="1">
      <alignment horizontal="centerContinuous"/>
      <protection/>
    </xf>
    <xf numFmtId="2" fontId="10" fillId="0" borderId="18" xfId="19" applyNumberFormat="1" applyFont="1" applyBorder="1" applyAlignment="1">
      <alignment horizontal="center"/>
      <protection/>
    </xf>
    <xf numFmtId="2" fontId="10" fillId="0" borderId="19" xfId="19" applyNumberFormat="1" applyFont="1" applyBorder="1" applyAlignment="1">
      <alignment horizontal="centerContinuous"/>
      <protection/>
    </xf>
    <xf numFmtId="2" fontId="10" fillId="0" borderId="20" xfId="19" applyNumberFormat="1" applyFont="1" applyBorder="1" applyAlignment="1">
      <alignment horizontal="centerContinuous"/>
      <protection/>
    </xf>
    <xf numFmtId="1" fontId="4" fillId="0" borderId="21" xfId="19" applyNumberFormat="1" applyFont="1" applyBorder="1" applyAlignment="1">
      <alignment horizontal="center"/>
      <protection/>
    </xf>
    <xf numFmtId="2" fontId="4" fillId="0" borderId="22" xfId="19" applyNumberFormat="1" applyFont="1" applyBorder="1" applyAlignment="1">
      <alignment horizontal="left"/>
      <protection/>
    </xf>
    <xf numFmtId="2" fontId="4" fillId="0" borderId="23" xfId="19" applyNumberFormat="1" applyFont="1" applyBorder="1" applyAlignment="1">
      <alignment horizontal="centerContinuous"/>
      <protection/>
    </xf>
    <xf numFmtId="164" fontId="4" fillId="3" borderId="23" xfId="19" applyNumberFormat="1" applyFont="1" applyFill="1" applyBorder="1" applyAlignment="1">
      <alignment horizontal="right"/>
      <protection/>
    </xf>
    <xf numFmtId="2" fontId="4" fillId="0" borderId="23" xfId="19" applyNumberFormat="1" applyFont="1" applyBorder="1" applyAlignment="1">
      <alignment horizontal="center"/>
      <protection/>
    </xf>
    <xf numFmtId="2" fontId="4" fillId="3" borderId="5" xfId="19" applyNumberFormat="1" applyFont="1" applyFill="1" applyBorder="1" applyAlignment="1" applyProtection="1">
      <alignment/>
      <protection locked="0"/>
    </xf>
    <xf numFmtId="2" fontId="4" fillId="0" borderId="5" xfId="19" applyNumberFormat="1" applyFont="1" applyBorder="1" applyProtection="1">
      <alignment/>
      <protection locked="0"/>
    </xf>
    <xf numFmtId="2" fontId="4" fillId="3" borderId="5" xfId="19" applyNumberFormat="1" applyFont="1" applyFill="1" applyBorder="1">
      <alignment/>
      <protection/>
    </xf>
    <xf numFmtId="2" fontId="4" fillId="3" borderId="24" xfId="19" applyNumberFormat="1" applyFont="1" applyFill="1" applyBorder="1">
      <alignment/>
      <protection/>
    </xf>
    <xf numFmtId="2" fontId="4" fillId="0" borderId="22" xfId="19" applyNumberFormat="1" applyFont="1" applyBorder="1">
      <alignment/>
      <protection/>
    </xf>
    <xf numFmtId="2" fontId="4" fillId="0" borderId="23" xfId="19" applyNumberFormat="1" applyFont="1" applyBorder="1">
      <alignment/>
      <protection/>
    </xf>
    <xf numFmtId="164" fontId="4" fillId="4" borderId="23" xfId="19" applyNumberFormat="1" applyFont="1" applyFill="1" applyBorder="1" applyAlignment="1">
      <alignment horizontal="right"/>
      <protection/>
    </xf>
    <xf numFmtId="2" fontId="4" fillId="4" borderId="23" xfId="19" applyNumberFormat="1" applyFont="1" applyFill="1" applyBorder="1" applyAlignment="1">
      <alignment horizontal="center"/>
      <protection/>
    </xf>
    <xf numFmtId="2" fontId="4" fillId="4" borderId="5" xfId="19" applyNumberFormat="1" applyFont="1" applyFill="1" applyBorder="1" applyAlignment="1" applyProtection="1">
      <alignment/>
      <protection/>
    </xf>
    <xf numFmtId="2" fontId="4" fillId="4" borderId="5" xfId="19" applyNumberFormat="1" applyFont="1" applyFill="1" applyBorder="1" applyProtection="1">
      <alignment/>
      <protection/>
    </xf>
    <xf numFmtId="2" fontId="4" fillId="4" borderId="24" xfId="19" applyNumberFormat="1" applyFont="1" applyFill="1" applyBorder="1" applyProtection="1">
      <alignment/>
      <protection/>
    </xf>
    <xf numFmtId="0" fontId="0" fillId="0" borderId="0" xfId="0" applyFont="1" applyBorder="1" applyAlignment="1">
      <alignment/>
    </xf>
    <xf numFmtId="2" fontId="4" fillId="0" borderId="0" xfId="19" applyNumberFormat="1" applyFont="1" applyBorder="1">
      <alignment/>
      <protection/>
    </xf>
    <xf numFmtId="2" fontId="4" fillId="0" borderId="0" xfId="19" applyNumberFormat="1" applyFont="1" applyAlignment="1">
      <alignment horizontal="center"/>
      <protection/>
    </xf>
    <xf numFmtId="2" fontId="4" fillId="0" borderId="0" xfId="19" applyNumberFormat="1" applyFont="1" applyAlignment="1">
      <alignment/>
      <protection/>
    </xf>
    <xf numFmtId="2" fontId="4" fillId="0" borderId="0" xfId="19" applyNumberFormat="1" applyFont="1" applyBorder="1" applyProtection="1">
      <alignment/>
      <protection/>
    </xf>
    <xf numFmtId="2" fontId="4" fillId="0" borderId="0" xfId="19" applyNumberFormat="1" applyFont="1" applyBorder="1" applyProtection="1">
      <alignment/>
      <protection locked="0"/>
    </xf>
    <xf numFmtId="2" fontId="4" fillId="0" borderId="0" xfId="19" applyNumberFormat="1" applyFont="1" applyBorder="1" applyAlignment="1" applyProtection="1">
      <alignment horizontal="center"/>
      <protection/>
    </xf>
    <xf numFmtId="2" fontId="4" fillId="0" borderId="0" xfId="19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4" fillId="0" borderId="0" xfId="19" applyNumberFormat="1" applyFont="1" applyBorder="1" applyAlignment="1" applyProtection="1" quotePrefix="1">
      <alignment horizontal="left"/>
      <protection/>
    </xf>
    <xf numFmtId="2" fontId="4" fillId="0" borderId="0" xfId="19" applyNumberFormat="1" applyFont="1" applyProtection="1">
      <alignment/>
      <protection/>
    </xf>
    <xf numFmtId="1" fontId="4" fillId="0" borderId="0" xfId="19" applyNumberFormat="1" applyFont="1" applyBorder="1" applyAlignment="1">
      <alignment horizontal="center"/>
      <protection/>
    </xf>
    <xf numFmtId="1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>
      <alignment/>
      <protection/>
    </xf>
    <xf numFmtId="164" fontId="4" fillId="2" borderId="0" xfId="19" applyNumberFormat="1" applyFont="1" applyFill="1" applyBorder="1" applyAlignment="1">
      <alignment horizontal="right"/>
      <protection/>
    </xf>
    <xf numFmtId="2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 applyAlignment="1" applyProtection="1">
      <alignment/>
      <protection locked="0"/>
    </xf>
    <xf numFmtId="2" fontId="4" fillId="2" borderId="0" xfId="19" applyNumberFormat="1" applyFont="1" applyFill="1" applyBorder="1" applyProtection="1">
      <alignment/>
      <protection locked="0"/>
    </xf>
    <xf numFmtId="2" fontId="10" fillId="3" borderId="2" xfId="19" applyNumberFormat="1" applyFont="1" applyFill="1" applyBorder="1" applyAlignment="1">
      <alignment/>
      <protection/>
    </xf>
    <xf numFmtId="2" fontId="4" fillId="0" borderId="23" xfId="19" applyNumberFormat="1" applyFont="1" applyBorder="1" applyAlignment="1">
      <alignment vertical="center"/>
      <protection/>
    </xf>
    <xf numFmtId="2" fontId="4" fillId="0" borderId="5" xfId="19" applyNumberFormat="1" applyFont="1" applyBorder="1" applyAlignment="1">
      <alignment horizontal="center" vertical="center"/>
      <protection/>
    </xf>
    <xf numFmtId="2" fontId="4" fillId="0" borderId="5" xfId="19" applyNumberFormat="1" applyFont="1" applyBorder="1" applyAlignment="1">
      <alignment vertical="center"/>
      <protection/>
    </xf>
    <xf numFmtId="0" fontId="8" fillId="5" borderId="0" xfId="0" applyNumberFormat="1" applyFont="1" applyFill="1" applyAlignment="1">
      <alignment horizontal="center" vertical="top"/>
    </xf>
    <xf numFmtId="4" fontId="8" fillId="5" borderId="0" xfId="0" applyNumberFormat="1" applyFont="1" applyFill="1" applyAlignment="1">
      <alignment vertical="top" wrapText="1"/>
    </xf>
    <xf numFmtId="4" fontId="8" fillId="5" borderId="0" xfId="0" applyNumberFormat="1" applyFont="1" applyFill="1" applyAlignment="1">
      <alignment/>
    </xf>
    <xf numFmtId="0" fontId="11" fillId="5" borderId="0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8" fontId="0" fillId="0" borderId="5" xfId="21" applyFont="1" applyFill="1" applyBorder="1" applyAlignment="1">
      <alignment horizontal="center"/>
    </xf>
    <xf numFmtId="4" fontId="19" fillId="5" borderId="0" xfId="0" applyNumberFormat="1" applyFont="1" applyFill="1" applyAlignment="1">
      <alignment/>
    </xf>
    <xf numFmtId="0" fontId="19" fillId="5" borderId="0" xfId="0" applyNumberFormat="1" applyFont="1" applyFill="1" applyAlignment="1">
      <alignment horizontal="center" vertical="top"/>
    </xf>
    <xf numFmtId="4" fontId="19" fillId="5" borderId="0" xfId="0" applyNumberFormat="1" applyFont="1" applyFill="1" applyAlignment="1">
      <alignment vertical="top" wrapText="1"/>
    </xf>
    <xf numFmtId="0" fontId="0" fillId="0" borderId="0" xfId="0" applyAlignment="1" applyProtection="1">
      <alignment/>
      <protection/>
    </xf>
    <xf numFmtId="4" fontId="15" fillId="5" borderId="0" xfId="0" applyNumberFormat="1" applyFont="1" applyFill="1" applyAlignment="1" applyProtection="1">
      <alignment horizontal="center" vertical="top"/>
      <protection/>
    </xf>
    <xf numFmtId="0" fontId="0" fillId="5" borderId="0" xfId="0" applyFill="1" applyAlignment="1" applyProtection="1">
      <alignment/>
      <protection/>
    </xf>
    <xf numFmtId="0" fontId="0" fillId="0" borderId="5" xfId="0" applyFont="1" applyFill="1" applyBorder="1" applyAlignment="1">
      <alignment horizontal="center"/>
    </xf>
    <xf numFmtId="43" fontId="0" fillId="5" borderId="0" xfId="0" applyNumberFormat="1" applyFill="1" applyAlignment="1" applyProtection="1">
      <alignment/>
      <protection/>
    </xf>
    <xf numFmtId="168" fontId="0" fillId="0" borderId="5" xfId="21" applyFill="1" applyBorder="1" applyAlignment="1">
      <alignment/>
    </xf>
    <xf numFmtId="0" fontId="0" fillId="5" borderId="0" xfId="0" applyFont="1" applyFill="1" applyAlignment="1" applyProtection="1">
      <alignment/>
      <protection/>
    </xf>
    <xf numFmtId="43" fontId="0" fillId="5" borderId="0" xfId="0" applyNumberFormat="1" applyFont="1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0" fontId="0" fillId="5" borderId="0" xfId="0" applyFill="1" applyAlignment="1" applyProtection="1">
      <alignment horizontal="left"/>
      <protection/>
    </xf>
    <xf numFmtId="169" fontId="0" fillId="5" borderId="0" xfId="0" applyNumberFormat="1" applyFill="1" applyAlignment="1" applyProtection="1">
      <alignment/>
      <protection/>
    </xf>
    <xf numFmtId="0" fontId="21" fillId="5" borderId="0" xfId="0" applyFont="1" applyFill="1" applyAlignment="1" applyProtection="1">
      <alignment/>
      <protection/>
    </xf>
    <xf numFmtId="43" fontId="19" fillId="5" borderId="0" xfId="0" applyNumberFormat="1" applyFont="1" applyFill="1" applyAlignment="1" applyProtection="1">
      <alignment/>
      <protection/>
    </xf>
    <xf numFmtId="0" fontId="19" fillId="5" borderId="0" xfId="0" applyFont="1" applyFill="1" applyAlignment="1" applyProtection="1">
      <alignment/>
      <protection/>
    </xf>
    <xf numFmtId="168" fontId="6" fillId="5" borderId="0" xfId="21" applyFont="1" applyFill="1" applyAlignment="1" applyProtection="1">
      <alignment/>
      <protection/>
    </xf>
    <xf numFmtId="172" fontId="0" fillId="5" borderId="0" xfId="0" applyNumberFormat="1" applyFill="1" applyAlignment="1" applyProtection="1">
      <alignment/>
      <protection/>
    </xf>
    <xf numFmtId="43" fontId="21" fillId="5" borderId="0" xfId="0" applyNumberFormat="1" applyFont="1" applyFill="1" applyAlignment="1" applyProtection="1">
      <alignment/>
      <protection/>
    </xf>
    <xf numFmtId="179" fontId="0" fillId="5" borderId="0" xfId="0" applyNumberFormat="1" applyFill="1" applyAlignment="1" applyProtection="1">
      <alignment/>
      <protection/>
    </xf>
    <xf numFmtId="0" fontId="6" fillId="5" borderId="22" xfId="0" applyFont="1" applyFill="1" applyBorder="1" applyAlignment="1" applyProtection="1">
      <alignment horizontal="right"/>
      <protection/>
    </xf>
    <xf numFmtId="10" fontId="6" fillId="5" borderId="23" xfId="20" applyNumberFormat="1" applyFont="1" applyFill="1" applyBorder="1" applyAlignment="1">
      <alignment horizontal="center"/>
    </xf>
    <xf numFmtId="43" fontId="1" fillId="5" borderId="0" xfId="0" applyNumberFormat="1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0" fillId="5" borderId="0" xfId="0" applyFont="1" applyFill="1" applyAlignment="1">
      <alignment/>
    </xf>
    <xf numFmtId="4" fontId="22" fillId="5" borderId="0" xfId="21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76" fontId="0" fillId="5" borderId="0" xfId="0" applyNumberFormat="1" applyFill="1" applyAlignment="1" applyProtection="1">
      <alignment/>
      <protection/>
    </xf>
    <xf numFmtId="43" fontId="0" fillId="5" borderId="0" xfId="0" applyNumberFormat="1" applyFill="1" applyAlignment="1" applyProtection="1">
      <alignment horizontal="right"/>
      <protection/>
    </xf>
    <xf numFmtId="0" fontId="0" fillId="0" borderId="5" xfId="0" applyNumberFormat="1" applyFont="1" applyFill="1" applyBorder="1" applyAlignment="1">
      <alignment horizontal="left" vertical="top"/>
    </xf>
    <xf numFmtId="0" fontId="0" fillId="0" borderId="5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 wrapText="1"/>
    </xf>
    <xf numFmtId="4" fontId="0" fillId="0" borderId="5" xfId="0" applyNumberFormat="1" applyFont="1" applyFill="1" applyBorder="1" applyAlignment="1">
      <alignment horizontal="center"/>
    </xf>
    <xf numFmtId="168" fontId="0" fillId="0" borderId="5" xfId="21" applyFont="1" applyFill="1" applyBorder="1" applyAlignment="1" applyProtection="1">
      <alignment horizontal="center"/>
      <protection/>
    </xf>
    <xf numFmtId="168" fontId="0" fillId="0" borderId="5" xfId="21" applyFont="1" applyFill="1" applyBorder="1" applyAlignment="1">
      <alignment horizontal="center" wrapText="1"/>
    </xf>
    <xf numFmtId="0" fontId="0" fillId="0" borderId="0" xfId="0" applyFont="1" applyFill="1" applyAlignment="1" applyProtection="1">
      <alignment/>
      <protection/>
    </xf>
    <xf numFmtId="43" fontId="0" fillId="0" borderId="0" xfId="0" applyNumberFormat="1" applyFont="1" applyFill="1" applyAlignment="1" applyProtection="1">
      <alignment/>
      <protection/>
    </xf>
    <xf numFmtId="4" fontId="19" fillId="0" borderId="22" xfId="0" applyNumberFormat="1" applyFont="1" applyFill="1" applyBorder="1" applyAlignment="1" applyProtection="1">
      <alignment horizontal="left" vertical="top"/>
      <protection/>
    </xf>
    <xf numFmtId="4" fontId="19" fillId="0" borderId="28" xfId="0" applyNumberFormat="1" applyFont="1" applyFill="1" applyBorder="1" applyAlignment="1" applyProtection="1">
      <alignment horizontal="left" vertical="top"/>
      <protection/>
    </xf>
    <xf numFmtId="4" fontId="19" fillId="0" borderId="23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  <xf numFmtId="4" fontId="19" fillId="0" borderId="28" xfId="0" applyNumberFormat="1" applyFont="1" applyFill="1" applyBorder="1" applyAlignment="1" applyProtection="1">
      <alignment horizontal="left"/>
      <protection/>
    </xf>
    <xf numFmtId="4" fontId="19" fillId="0" borderId="23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0" fontId="0" fillId="0" borderId="34" xfId="20" applyNumberForma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0" fontId="18" fillId="0" borderId="5" xfId="21" applyNumberFormat="1" applyFont="1" applyFill="1" applyBorder="1" applyAlignment="1">
      <alignment/>
    </xf>
    <xf numFmtId="10" fontId="0" fillId="0" borderId="0" xfId="2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10" fontId="6" fillId="0" borderId="0" xfId="2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4" fontId="15" fillId="0" borderId="0" xfId="0" applyNumberFormat="1" applyFont="1" applyFill="1" applyAlignment="1" applyProtection="1">
      <alignment horizontal="center" vertical="top"/>
      <protection/>
    </xf>
    <xf numFmtId="4" fontId="19" fillId="0" borderId="22" xfId="0" applyNumberFormat="1" applyFont="1" applyFill="1" applyBorder="1" applyAlignment="1" applyProtection="1">
      <alignment horizontal="right"/>
      <protection/>
    </xf>
    <xf numFmtId="4" fontId="19" fillId="0" borderId="28" xfId="0" applyNumberFormat="1" applyFont="1" applyFill="1" applyBorder="1" applyAlignment="1" applyProtection="1">
      <alignment horizontal="center"/>
      <protection/>
    </xf>
    <xf numFmtId="180" fontId="19" fillId="0" borderId="28" xfId="0" applyNumberFormat="1" applyFont="1" applyFill="1" applyBorder="1" applyAlignment="1" applyProtection="1">
      <alignment horizontal="left"/>
      <protection/>
    </xf>
    <xf numFmtId="180" fontId="19" fillId="0" borderId="23" xfId="0" applyNumberFormat="1" applyFont="1" applyFill="1" applyBorder="1" applyAlignment="1" applyProtection="1">
      <alignment horizontal="left"/>
      <protection/>
    </xf>
    <xf numFmtId="14" fontId="6" fillId="0" borderId="22" xfId="20" applyNumberFormat="1" applyFont="1" applyFill="1" applyBorder="1" applyAlignment="1">
      <alignment horizontal="right"/>
    </xf>
    <xf numFmtId="2" fontId="4" fillId="0" borderId="0" xfId="19" applyNumberFormat="1" applyFont="1" applyFill="1" applyAlignment="1">
      <alignment/>
      <protection/>
    </xf>
    <xf numFmtId="2" fontId="4" fillId="0" borderId="26" xfId="19" applyNumberFormat="1" applyFont="1" applyFill="1" applyBorder="1">
      <alignment/>
      <protection/>
    </xf>
    <xf numFmtId="2" fontId="4" fillId="0" borderId="0" xfId="19" applyNumberFormat="1" applyFill="1">
      <alignment/>
      <protection/>
    </xf>
    <xf numFmtId="2" fontId="0" fillId="0" borderId="6" xfId="19" applyNumberFormat="1" applyFont="1" applyFill="1" applyBorder="1">
      <alignment/>
      <protection/>
    </xf>
    <xf numFmtId="2" fontId="0" fillId="0" borderId="7" xfId="19" applyNumberFormat="1" applyFont="1" applyFill="1" applyBorder="1">
      <alignment/>
      <protection/>
    </xf>
    <xf numFmtId="2" fontId="0" fillId="0" borderId="8" xfId="19" applyNumberFormat="1" applyFont="1" applyFill="1" applyBorder="1">
      <alignment/>
      <protection/>
    </xf>
    <xf numFmtId="2" fontId="0" fillId="0" borderId="8" xfId="19" applyNumberFormat="1" applyFont="1" applyFill="1" applyBorder="1" applyAlignment="1">
      <alignment horizontal="center"/>
      <protection/>
    </xf>
    <xf numFmtId="2" fontId="0" fillId="0" borderId="9" xfId="19" applyNumberFormat="1" applyFont="1" applyFill="1" applyBorder="1" applyAlignment="1">
      <alignment/>
      <protection/>
    </xf>
    <xf numFmtId="2" fontId="0" fillId="0" borderId="0" xfId="19" applyNumberFormat="1" applyFont="1" applyFill="1">
      <alignment/>
      <protection/>
    </xf>
    <xf numFmtId="2" fontId="1" fillId="0" borderId="12" xfId="19" applyNumberFormat="1" applyFont="1" applyFill="1" applyBorder="1" applyAlignment="1">
      <alignment horizontal="center"/>
      <protection/>
    </xf>
    <xf numFmtId="2" fontId="1" fillId="0" borderId="13" xfId="19" applyNumberFormat="1" applyFont="1" applyFill="1" applyBorder="1" applyAlignment="1">
      <alignment horizontal="centerContinuous"/>
      <protection/>
    </xf>
    <xf numFmtId="2" fontId="1" fillId="0" borderId="13" xfId="19" applyNumberFormat="1" applyFont="1" applyFill="1" applyBorder="1" applyAlignment="1">
      <alignment horizontal="center"/>
      <protection/>
    </xf>
    <xf numFmtId="2" fontId="1" fillId="0" borderId="14" xfId="19" applyNumberFormat="1" applyFont="1" applyFill="1" applyBorder="1" applyAlignment="1" applyProtection="1">
      <alignment horizontal="centerContinuous"/>
      <protection locked="0"/>
    </xf>
    <xf numFmtId="2" fontId="1" fillId="0" borderId="15" xfId="19" applyNumberFormat="1" applyFont="1" applyFill="1" applyBorder="1" applyAlignment="1">
      <alignment horizontal="centerContinuous"/>
      <protection/>
    </xf>
    <xf numFmtId="2" fontId="1" fillId="0" borderId="17" xfId="19" applyNumberFormat="1" applyFont="1" applyFill="1" applyBorder="1" applyAlignment="1">
      <alignment horizontal="centerContinuous"/>
      <protection/>
    </xf>
    <xf numFmtId="2" fontId="1" fillId="0" borderId="18" xfId="19" applyNumberFormat="1" applyFont="1" applyFill="1" applyBorder="1" applyAlignment="1">
      <alignment horizontal="centerContinuous"/>
      <protection/>
    </xf>
    <xf numFmtId="2" fontId="1" fillId="0" borderId="18" xfId="19" applyNumberFormat="1" applyFont="1" applyFill="1" applyBorder="1" applyAlignment="1">
      <alignment horizontal="center"/>
      <protection/>
    </xf>
    <xf numFmtId="2" fontId="1" fillId="0" borderId="19" xfId="19" applyNumberFormat="1" applyFont="1" applyFill="1" applyBorder="1" applyAlignment="1">
      <alignment horizontal="centerContinuous"/>
      <protection/>
    </xf>
    <xf numFmtId="2" fontId="0" fillId="0" borderId="22" xfId="19" applyNumberFormat="1" applyFont="1" applyFill="1" applyBorder="1" applyAlignment="1">
      <alignment horizontal="left"/>
      <protection/>
    </xf>
    <xf numFmtId="2" fontId="0" fillId="0" borderId="23" xfId="19" applyNumberFormat="1" applyFont="1" applyFill="1" applyBorder="1" applyAlignment="1">
      <alignment horizontal="left"/>
      <protection/>
    </xf>
    <xf numFmtId="168" fontId="0" fillId="0" borderId="5" xfId="21" applyFont="1" applyFill="1" applyBorder="1" applyAlignment="1">
      <alignment horizontal="centerContinuous"/>
    </xf>
    <xf numFmtId="10" fontId="0" fillId="0" borderId="5" xfId="20" applyNumberFormat="1" applyFont="1" applyFill="1" applyBorder="1" applyAlignment="1">
      <alignment horizontal="center"/>
    </xf>
    <xf numFmtId="2" fontId="0" fillId="0" borderId="13" xfId="19" applyNumberFormat="1" applyFont="1" applyFill="1" applyBorder="1" applyAlignment="1">
      <alignment horizontal="center"/>
      <protection/>
    </xf>
    <xf numFmtId="2" fontId="0" fillId="0" borderId="5" xfId="19" applyNumberFormat="1" applyFont="1" applyFill="1" applyBorder="1" applyProtection="1">
      <alignment/>
      <protection locked="0"/>
    </xf>
    <xf numFmtId="2" fontId="0" fillId="0" borderId="5" xfId="19" applyNumberFormat="1" applyFont="1" applyFill="1" applyBorder="1">
      <alignment/>
      <protection/>
    </xf>
    <xf numFmtId="2" fontId="0" fillId="0" borderId="19" xfId="19" applyNumberFormat="1" applyFont="1" applyFill="1" applyBorder="1" applyAlignment="1">
      <alignment horizontal="centerContinuous"/>
      <protection/>
    </xf>
    <xf numFmtId="1" fontId="0" fillId="0" borderId="0" xfId="19" applyNumberFormat="1" applyFont="1" applyFill="1" applyBorder="1" applyAlignment="1">
      <alignment horizontal="center"/>
      <protection/>
    </xf>
    <xf numFmtId="2" fontId="0" fillId="0" borderId="0" xfId="19" applyNumberFormat="1" applyFont="1" applyFill="1" applyBorder="1">
      <alignment/>
      <protection/>
    </xf>
    <xf numFmtId="164" fontId="0" fillId="0" borderId="0" xfId="19" applyNumberFormat="1" applyFont="1" applyFill="1" applyBorder="1" applyAlignment="1">
      <alignment horizontal="right"/>
      <protection/>
    </xf>
    <xf numFmtId="2" fontId="0" fillId="0" borderId="0" xfId="19" applyNumberFormat="1" applyFont="1" applyFill="1" applyBorder="1" applyAlignment="1">
      <alignment horizontal="center"/>
      <protection/>
    </xf>
    <xf numFmtId="2" fontId="0" fillId="0" borderId="0" xfId="19" applyNumberFormat="1" applyFont="1" applyFill="1" applyBorder="1" applyAlignment="1" applyProtection="1">
      <alignment/>
      <protection locked="0"/>
    </xf>
    <xf numFmtId="2" fontId="0" fillId="0" borderId="0" xfId="19" applyNumberFormat="1" applyFont="1" applyFill="1" applyBorder="1" applyProtection="1">
      <alignment/>
      <protection locked="0"/>
    </xf>
    <xf numFmtId="4" fontId="1" fillId="0" borderId="1" xfId="19" applyNumberFormat="1" applyFont="1" applyFill="1" applyBorder="1">
      <alignment/>
      <protection/>
    </xf>
    <xf numFmtId="9" fontId="1" fillId="0" borderId="1" xfId="20" applyFont="1" applyFill="1" applyBorder="1" applyAlignment="1">
      <alignment/>
    </xf>
    <xf numFmtId="2" fontId="1" fillId="0" borderId="2" xfId="19" applyNumberFormat="1" applyFont="1" applyFill="1" applyBorder="1" applyAlignment="1">
      <alignment/>
      <protection/>
    </xf>
    <xf numFmtId="10" fontId="0" fillId="0" borderId="2" xfId="20" applyNumberFormat="1" applyFont="1" applyFill="1" applyBorder="1" applyAlignment="1">
      <alignment horizontal="centerContinuous"/>
    </xf>
    <xf numFmtId="10" fontId="1" fillId="0" borderId="3" xfId="20" applyNumberFormat="1" applyFont="1" applyFill="1" applyBorder="1" applyAlignment="1">
      <alignment/>
    </xf>
    <xf numFmtId="168" fontId="0" fillId="0" borderId="2" xfId="21" applyFont="1" applyFill="1" applyBorder="1" applyAlignment="1">
      <alignment horizontal="centerContinuous"/>
    </xf>
    <xf numFmtId="9" fontId="1" fillId="0" borderId="3" xfId="20" applyFont="1" applyFill="1" applyBorder="1" applyAlignment="1">
      <alignment/>
    </xf>
    <xf numFmtId="2" fontId="0" fillId="0" borderId="0" xfId="19" applyNumberFormat="1" applyFont="1" applyFill="1" applyAlignment="1">
      <alignment horizontal="center"/>
      <protection/>
    </xf>
    <xf numFmtId="2" fontId="0" fillId="0" borderId="0" xfId="19" applyNumberFormat="1" applyFont="1" applyFill="1" applyAlignment="1">
      <alignment/>
      <protection/>
    </xf>
    <xf numFmtId="2" fontId="4" fillId="0" borderId="0" xfId="19" applyNumberFormat="1" applyFont="1" applyFill="1">
      <alignment/>
      <protection/>
    </xf>
    <xf numFmtId="2" fontId="4" fillId="0" borderId="0" xfId="19" applyNumberFormat="1" applyFont="1" applyFill="1" applyAlignment="1">
      <alignment horizontal="center"/>
      <protection/>
    </xf>
    <xf numFmtId="2" fontId="4" fillId="0" borderId="0" xfId="19" applyNumberFormat="1" applyFill="1" applyAlignment="1">
      <alignment horizontal="center"/>
      <protection/>
    </xf>
    <xf numFmtId="2" fontId="4" fillId="0" borderId="0" xfId="19" applyNumberFormat="1" applyFill="1" applyAlignment="1">
      <alignment/>
      <protection/>
    </xf>
    <xf numFmtId="0" fontId="0" fillId="0" borderId="5" xfId="0" applyFill="1" applyBorder="1" applyAlignment="1" applyProtection="1">
      <alignment horizontal="center"/>
      <protection/>
    </xf>
    <xf numFmtId="168" fontId="0" fillId="0" borderId="5" xfId="21" applyFont="1" applyFill="1" applyBorder="1" applyAlignment="1">
      <alignment/>
    </xf>
    <xf numFmtId="0" fontId="0" fillId="0" borderId="5" xfId="0" applyFill="1" applyBorder="1" applyAlignment="1" applyProtection="1">
      <alignment wrapText="1"/>
      <protection/>
    </xf>
    <xf numFmtId="168" fontId="0" fillId="0" borderId="5" xfId="21" applyFill="1" applyBorder="1" applyAlignment="1" applyProtection="1">
      <alignment/>
      <protection/>
    </xf>
    <xf numFmtId="168" fontId="0" fillId="5" borderId="0" xfId="0" applyNumberFormat="1" applyFill="1" applyAlignment="1" applyProtection="1">
      <alignment/>
      <protection/>
    </xf>
    <xf numFmtId="168" fontId="0" fillId="5" borderId="0" xfId="0" applyNumberFormat="1" applyFont="1" applyFill="1" applyAlignment="1">
      <alignment/>
    </xf>
    <xf numFmtId="43" fontId="0" fillId="5" borderId="0" xfId="0" applyNumberFormat="1" applyFont="1" applyFill="1" applyAlignment="1">
      <alignment/>
    </xf>
    <xf numFmtId="168" fontId="19" fillId="5" borderId="0" xfId="0" applyNumberFormat="1" applyFont="1" applyFill="1" applyAlignment="1" applyProtection="1">
      <alignment horizontal="right"/>
      <protection/>
    </xf>
    <xf numFmtId="173" fontId="0" fillId="5" borderId="0" xfId="0" applyNumberFormat="1" applyFont="1" applyFill="1" applyAlignment="1">
      <alignment vertical="top" wrapText="1"/>
    </xf>
    <xf numFmtId="172" fontId="1" fillId="5" borderId="0" xfId="0" applyNumberFormat="1" applyFont="1" applyFill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10" fontId="4" fillId="0" borderId="0" xfId="20" applyNumberFormat="1" applyFont="1" applyFill="1" applyAlignment="1">
      <alignment/>
    </xf>
    <xf numFmtId="178" fontId="4" fillId="0" borderId="0" xfId="20" applyNumberFormat="1" applyFont="1" applyFill="1" applyAlignment="1">
      <alignment/>
    </xf>
    <xf numFmtId="171" fontId="4" fillId="0" borderId="0" xfId="19" applyNumberFormat="1" applyFill="1">
      <alignment/>
      <protection/>
    </xf>
    <xf numFmtId="168" fontId="0" fillId="0" borderId="5" xfId="21" applyFont="1" applyFill="1" applyBorder="1" applyAlignment="1" applyProtection="1">
      <alignment/>
      <protection locked="0"/>
    </xf>
    <xf numFmtId="10" fontId="6" fillId="0" borderId="23" xfId="20" applyNumberFormat="1" applyFont="1" applyFill="1" applyBorder="1" applyAlignment="1">
      <alignment horizontal="right"/>
    </xf>
    <xf numFmtId="2" fontId="1" fillId="0" borderId="35" xfId="19" applyNumberFormat="1" applyFont="1" applyFill="1" applyBorder="1" applyAlignment="1" applyProtection="1">
      <alignment horizontal="centerContinuous"/>
      <protection locked="0"/>
    </xf>
    <xf numFmtId="2" fontId="0" fillId="0" borderId="15" xfId="19" applyNumberFormat="1" applyFont="1" applyFill="1" applyBorder="1" applyAlignment="1">
      <alignment horizontal="centerContinuous"/>
      <protection/>
    </xf>
    <xf numFmtId="2" fontId="1" fillId="0" borderId="16" xfId="19" applyNumberFormat="1" applyFont="1" applyFill="1" applyBorder="1" applyAlignment="1">
      <alignment horizontal="centerContinuous"/>
      <protection/>
    </xf>
    <xf numFmtId="2" fontId="1" fillId="0" borderId="20" xfId="19" applyNumberFormat="1" applyFont="1" applyFill="1" applyBorder="1" applyAlignment="1">
      <alignment horizontal="centerContinuous"/>
      <protection/>
    </xf>
    <xf numFmtId="1" fontId="0" fillId="0" borderId="21" xfId="19" applyNumberFormat="1" applyFont="1" applyFill="1" applyBorder="1" applyAlignment="1">
      <alignment horizontal="center"/>
      <protection/>
    </xf>
    <xf numFmtId="2" fontId="0" fillId="0" borderId="24" xfId="19" applyNumberFormat="1" applyFont="1" applyFill="1" applyBorder="1">
      <alignment/>
      <protection/>
    </xf>
    <xf numFmtId="2" fontId="0" fillId="0" borderId="36" xfId="19" applyNumberFormat="1" applyFont="1" applyFill="1" applyBorder="1" applyAlignment="1">
      <alignment horizontal="center"/>
      <protection/>
    </xf>
    <xf numFmtId="2" fontId="0" fillId="0" borderId="37" xfId="19" applyNumberFormat="1" applyFont="1" applyFill="1" applyBorder="1" applyAlignment="1">
      <alignment horizontal="centerContinuous"/>
      <protection/>
    </xf>
    <xf numFmtId="2" fontId="0" fillId="0" borderId="37" xfId="19" applyNumberFormat="1" applyFont="1" applyFill="1" applyBorder="1" applyAlignment="1">
      <alignment horizontal="center"/>
      <protection/>
    </xf>
    <xf numFmtId="2" fontId="0" fillId="0" borderId="38" xfId="19" applyNumberFormat="1" applyFont="1" applyFill="1" applyBorder="1" applyAlignment="1">
      <alignment horizontal="center"/>
      <protection/>
    </xf>
    <xf numFmtId="2" fontId="0" fillId="0" borderId="39" xfId="19" applyNumberFormat="1" applyFont="1" applyFill="1" applyBorder="1" applyAlignment="1">
      <alignment horizontal="centerContinuous"/>
      <protection/>
    </xf>
    <xf numFmtId="168" fontId="1" fillId="0" borderId="40" xfId="21" applyFont="1" applyFill="1" applyBorder="1" applyAlignment="1">
      <alignment vertical="center"/>
    </xf>
    <xf numFmtId="2" fontId="0" fillId="0" borderId="3" xfId="19" applyNumberFormat="1" applyFont="1" applyFill="1" applyBorder="1" applyAlignment="1">
      <alignment horizontal="center" vertical="center"/>
      <protection/>
    </xf>
    <xf numFmtId="2" fontId="0" fillId="0" borderId="3" xfId="19" applyNumberFormat="1" applyFont="1" applyFill="1" applyBorder="1" applyAlignment="1">
      <alignment vertical="center"/>
      <protection/>
    </xf>
    <xf numFmtId="181" fontId="8" fillId="5" borderId="0" xfId="0" applyNumberFormat="1" applyFont="1" applyFill="1" applyAlignment="1" applyProtection="1">
      <alignment horizontal="right"/>
      <protection/>
    </xf>
    <xf numFmtId="0" fontId="0" fillId="0" borderId="5" xfId="0" applyFont="1" applyFill="1" applyBorder="1" applyAlignment="1" applyProtection="1">
      <alignment horizontal="center"/>
      <protection/>
    </xf>
    <xf numFmtId="168" fontId="0" fillId="0" borderId="5" xfId="21" applyFont="1" applyFill="1" applyBorder="1" applyAlignment="1" applyProtection="1">
      <alignment/>
      <protection/>
    </xf>
    <xf numFmtId="0" fontId="0" fillId="0" borderId="5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2" fontId="1" fillId="0" borderId="41" xfId="19" applyNumberFormat="1" applyFont="1" applyFill="1" applyBorder="1" applyAlignment="1">
      <alignment horizontal="center"/>
      <protection/>
    </xf>
    <xf numFmtId="2" fontId="1" fillId="0" borderId="10" xfId="19" applyNumberFormat="1" applyFont="1" applyFill="1" applyBorder="1" applyAlignment="1">
      <alignment horizontal="center"/>
      <protection/>
    </xf>
    <xf numFmtId="2" fontId="1" fillId="0" borderId="11" xfId="19" applyNumberFormat="1" applyFont="1" applyFill="1" applyBorder="1" applyAlignment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168" fontId="1" fillId="0" borderId="5" xfId="21" applyFont="1" applyFill="1" applyBorder="1" applyAlignment="1" applyProtection="1">
      <alignment horizontal="center"/>
      <protection/>
    </xf>
    <xf numFmtId="4" fontId="1" fillId="0" borderId="5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horizontal="center"/>
    </xf>
    <xf numFmtId="168" fontId="1" fillId="0" borderId="5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 applyProtection="1">
      <alignment horizontal="left" wrapText="1"/>
      <protection/>
    </xf>
    <xf numFmtId="168" fontId="0" fillId="0" borderId="5" xfId="21" applyFont="1" applyFill="1" applyBorder="1" applyAlignment="1">
      <alignment/>
    </xf>
    <xf numFmtId="0" fontId="0" fillId="0" borderId="5" xfId="0" applyFont="1" applyFill="1" applyBorder="1" applyAlignment="1" applyProtection="1">
      <alignment wrapText="1"/>
      <protection/>
    </xf>
    <xf numFmtId="168" fontId="1" fillId="0" borderId="5" xfId="2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 applyProtection="1">
      <alignment wrapText="1"/>
      <protection/>
    </xf>
    <xf numFmtId="168" fontId="1" fillId="0" borderId="5" xfId="21" applyFont="1" applyFill="1" applyBorder="1" applyAlignment="1" applyProtection="1">
      <alignment/>
      <protection/>
    </xf>
    <xf numFmtId="168" fontId="1" fillId="0" borderId="5" xfId="21" applyFont="1" applyFill="1" applyBorder="1" applyAlignment="1">
      <alignment/>
    </xf>
    <xf numFmtId="0" fontId="7" fillId="0" borderId="5" xfId="0" applyNumberFormat="1" applyFont="1" applyFill="1" applyBorder="1" applyAlignment="1">
      <alignment horizontal="left" vertical="top"/>
    </xf>
    <xf numFmtId="168" fontId="1" fillId="0" borderId="5" xfId="2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left" vertical="top"/>
    </xf>
    <xf numFmtId="4" fontId="0" fillId="0" borderId="5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 applyProtection="1">
      <alignment wrapText="1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horizontal="right" vertical="top"/>
    </xf>
    <xf numFmtId="43" fontId="0" fillId="0" borderId="5" xfId="0" applyNumberFormat="1" applyFont="1" applyFill="1" applyBorder="1" applyAlignment="1" applyProtection="1">
      <alignment horizontal="center"/>
      <protection/>
    </xf>
    <xf numFmtId="43" fontId="6" fillId="0" borderId="5" xfId="21" applyNumberFormat="1" applyFont="1" applyFill="1" applyBorder="1" applyAlignment="1" applyProtection="1">
      <alignment/>
      <protection/>
    </xf>
    <xf numFmtId="168" fontId="19" fillId="0" borderId="5" xfId="21" applyFont="1" applyFill="1" applyBorder="1" applyAlignment="1" applyProtection="1">
      <alignment/>
      <protection/>
    </xf>
    <xf numFmtId="0" fontId="0" fillId="0" borderId="5" xfId="0" applyFont="1" applyFill="1" applyBorder="1" applyAlignment="1">
      <alignment horizontal="left" vertical="top"/>
    </xf>
    <xf numFmtId="168" fontId="0" fillId="0" borderId="5" xfId="21" applyFont="1" applyFill="1" applyBorder="1" applyAlignment="1">
      <alignment/>
    </xf>
    <xf numFmtId="168" fontId="1" fillId="0" borderId="5" xfId="21" applyFont="1" applyFill="1" applyBorder="1" applyAlignment="1">
      <alignment/>
    </xf>
    <xf numFmtId="0" fontId="1" fillId="0" borderId="5" xfId="0" applyFont="1" applyFill="1" applyBorder="1" applyAlignment="1">
      <alignment horizontal="left" vertical="top"/>
    </xf>
    <xf numFmtId="0" fontId="0" fillId="0" borderId="5" xfId="0" applyFont="1" applyFill="1" applyBorder="1" applyAlignment="1" applyProtection="1">
      <alignment horizontal="left" vertical="center"/>
      <protection/>
    </xf>
    <xf numFmtId="2" fontId="0" fillId="0" borderId="5" xfId="0" applyNumberFormat="1" applyFont="1" applyFill="1" applyBorder="1" applyAlignment="1">
      <alignment vertical="top" wrapText="1"/>
    </xf>
    <xf numFmtId="2" fontId="0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left" vertical="top" wrapText="1"/>
    </xf>
    <xf numFmtId="2" fontId="10" fillId="0" borderId="0" xfId="19" applyNumberFormat="1" applyFont="1" applyFill="1" applyBorder="1" applyAlignment="1">
      <alignment horizontal="center"/>
      <protection/>
    </xf>
    <xf numFmtId="168" fontId="4" fillId="0" borderId="0" xfId="21" applyFill="1" applyBorder="1" applyAlignment="1">
      <alignment horizontal="center"/>
    </xf>
    <xf numFmtId="168" fontId="10" fillId="0" borderId="0" xfId="21" applyFont="1" applyFill="1" applyBorder="1" applyAlignment="1">
      <alignment horizontal="center"/>
    </xf>
    <xf numFmtId="168" fontId="4" fillId="0" borderId="0" xfId="21" applyFont="1" applyFill="1" applyAlignment="1">
      <alignment/>
    </xf>
    <xf numFmtId="182" fontId="0" fillId="5" borderId="0" xfId="0" applyNumberFormat="1" applyFill="1" applyAlignment="1" applyProtection="1">
      <alignment/>
      <protection/>
    </xf>
    <xf numFmtId="183" fontId="0" fillId="5" borderId="0" xfId="0" applyNumberFormat="1" applyFill="1" applyAlignment="1" applyProtection="1">
      <alignment/>
      <protection/>
    </xf>
    <xf numFmtId="184" fontId="0" fillId="5" borderId="0" xfId="0" applyNumberFormat="1" applyFill="1" applyAlignment="1" applyProtection="1">
      <alignment/>
      <protection/>
    </xf>
    <xf numFmtId="168" fontId="0" fillId="5" borderId="0" xfId="21" applyFill="1" applyAlignment="1" applyProtection="1">
      <alignment horizontal="right"/>
      <protection/>
    </xf>
    <xf numFmtId="177" fontId="19" fillId="5" borderId="0" xfId="21" applyNumberFormat="1" applyFont="1" applyFill="1" applyAlignment="1" applyProtection="1">
      <alignment horizontal="right"/>
      <protection/>
    </xf>
    <xf numFmtId="184" fontId="0" fillId="5" borderId="0" xfId="0" applyNumberFormat="1" applyFill="1" applyAlignment="1">
      <alignment horizontal="center"/>
    </xf>
    <xf numFmtId="168" fontId="0" fillId="5" borderId="0" xfId="21" applyFill="1" applyAlignment="1" applyProtection="1">
      <alignment/>
      <protection/>
    </xf>
    <xf numFmtId="185" fontId="24" fillId="5" borderId="0" xfId="0" applyNumberFormat="1" applyFont="1" applyFill="1" applyAlignment="1" applyProtection="1">
      <alignment/>
      <protection/>
    </xf>
    <xf numFmtId="43" fontId="6" fillId="0" borderId="0" xfId="21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2" fontId="4" fillId="0" borderId="0" xfId="19" applyNumberFormat="1" applyFill="1" applyBorder="1">
      <alignment/>
      <protection/>
    </xf>
    <xf numFmtId="2" fontId="4" fillId="0" borderId="0" xfId="19" applyNumberFormat="1" applyFill="1" applyBorder="1" applyAlignment="1">
      <alignment horizontal="center"/>
      <protection/>
    </xf>
    <xf numFmtId="2" fontId="4" fillId="0" borderId="0" xfId="19" applyNumberFormat="1" applyFill="1" applyBorder="1" applyAlignment="1">
      <alignment/>
      <protection/>
    </xf>
    <xf numFmtId="168" fontId="4" fillId="0" borderId="0" xfId="21" applyFill="1" applyBorder="1" applyAlignment="1">
      <alignment/>
    </xf>
    <xf numFmtId="4" fontId="15" fillId="5" borderId="0" xfId="0" applyNumberFormat="1" applyFont="1" applyFill="1" applyAlignment="1" applyProtection="1">
      <alignment horizontal="center" vertical="top"/>
      <protection/>
    </xf>
    <xf numFmtId="4" fontId="16" fillId="5" borderId="5" xfId="0" applyNumberFormat="1" applyFont="1" applyFill="1" applyBorder="1" applyAlignment="1" applyProtection="1">
      <alignment horizontal="center" vertical="top"/>
      <protection/>
    </xf>
    <xf numFmtId="4" fontId="15" fillId="5" borderId="0" xfId="0" applyNumberFormat="1" applyFont="1" applyFill="1" applyBorder="1" applyAlignment="1" applyProtection="1">
      <alignment horizontal="center" vertical="top"/>
      <protection/>
    </xf>
    <xf numFmtId="0" fontId="0" fillId="0" borderId="5" xfId="0" applyFill="1" applyBorder="1" applyAlignment="1" applyProtection="1">
      <alignment horizontal="center" vertical="top"/>
      <protection/>
    </xf>
    <xf numFmtId="4" fontId="20" fillId="5" borderId="22" xfId="0" applyNumberFormat="1" applyFont="1" applyFill="1" applyBorder="1" applyAlignment="1" applyProtection="1">
      <alignment horizontal="left" vertical="top"/>
      <protection/>
    </xf>
    <xf numFmtId="4" fontId="20" fillId="5" borderId="28" xfId="0" applyNumberFormat="1" applyFont="1" applyFill="1" applyBorder="1" applyAlignment="1" applyProtection="1">
      <alignment horizontal="left" vertical="top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25" fillId="5" borderId="0" xfId="0" applyFont="1" applyFill="1" applyAlignment="1" applyProtection="1">
      <alignment horizontal="center"/>
      <protection/>
    </xf>
    <xf numFmtId="4" fontId="27" fillId="5" borderId="0" xfId="0" applyNumberFormat="1" applyFont="1" applyFill="1" applyAlignment="1" applyProtection="1">
      <alignment horizontal="center" vertical="top"/>
      <protection/>
    </xf>
    <xf numFmtId="2" fontId="11" fillId="0" borderId="0" xfId="19" applyNumberFormat="1" applyFont="1" applyBorder="1" applyAlignment="1" applyProtection="1">
      <alignment horizontal="center"/>
      <protection/>
    </xf>
    <xf numFmtId="0" fontId="0" fillId="5" borderId="0" xfId="0" applyFill="1" applyAlignment="1">
      <alignment horizontal="center"/>
    </xf>
    <xf numFmtId="4" fontId="19" fillId="5" borderId="22" xfId="0" applyNumberFormat="1" applyFont="1" applyFill="1" applyBorder="1" applyAlignment="1" applyProtection="1">
      <alignment horizontal="right"/>
      <protection/>
    </xf>
    <xf numFmtId="4" fontId="19" fillId="5" borderId="28" xfId="0" applyNumberFormat="1" applyFont="1" applyFill="1" applyBorder="1" applyAlignment="1" applyProtection="1">
      <alignment horizontal="right"/>
      <protection/>
    </xf>
    <xf numFmtId="180" fontId="19" fillId="5" borderId="28" xfId="0" applyNumberFormat="1" applyFont="1" applyFill="1" applyBorder="1" applyAlignment="1" applyProtection="1">
      <alignment horizontal="left"/>
      <protection/>
    </xf>
    <xf numFmtId="4" fontId="19" fillId="5" borderId="0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2" fontId="5" fillId="0" borderId="0" xfId="19" applyNumberFormat="1" applyFont="1" applyAlignment="1">
      <alignment horizontal="center"/>
      <protection/>
    </xf>
    <xf numFmtId="2" fontId="10" fillId="0" borderId="42" xfId="19" applyNumberFormat="1" applyFont="1" applyBorder="1" applyAlignment="1">
      <alignment horizontal="center" vertical="center"/>
      <protection/>
    </xf>
    <xf numFmtId="2" fontId="10" fillId="0" borderId="1" xfId="19" applyNumberFormat="1" applyFont="1" applyBorder="1" applyAlignment="1">
      <alignment horizontal="center" vertical="center"/>
      <protection/>
    </xf>
    <xf numFmtId="2" fontId="10" fillId="0" borderId="40" xfId="19" applyNumberFormat="1" applyFont="1" applyBorder="1" applyAlignment="1">
      <alignment horizontal="center" vertical="center"/>
      <protection/>
    </xf>
    <xf numFmtId="2" fontId="4" fillId="0" borderId="22" xfId="19" applyNumberFormat="1" applyFont="1" applyBorder="1" applyAlignment="1">
      <alignment horizontal="center" vertical="center"/>
      <protection/>
    </xf>
    <xf numFmtId="2" fontId="4" fillId="0" borderId="28" xfId="19" applyNumberFormat="1" applyFont="1" applyBorder="1" applyAlignment="1">
      <alignment horizontal="center" vertical="center"/>
      <protection/>
    </xf>
    <xf numFmtId="2" fontId="4" fillId="0" borderId="23" xfId="19" applyNumberFormat="1" applyFont="1" applyBorder="1" applyAlignment="1">
      <alignment horizontal="center" vertical="center"/>
      <protection/>
    </xf>
    <xf numFmtId="2" fontId="14" fillId="0" borderId="0" xfId="19" applyNumberFormat="1" applyFont="1" applyAlignment="1" applyProtection="1">
      <alignment horizontal="center"/>
      <protection/>
    </xf>
    <xf numFmtId="2" fontId="0" fillId="0" borderId="0" xfId="19" applyNumberFormat="1" applyFont="1" applyBorder="1" applyAlignment="1" applyProtection="1">
      <alignment horizontal="center"/>
      <protection/>
    </xf>
    <xf numFmtId="4" fontId="20" fillId="5" borderId="23" xfId="0" applyNumberFormat="1" applyFont="1" applyFill="1" applyBorder="1" applyAlignment="1" applyProtection="1">
      <alignment horizontal="left" vertical="top"/>
      <protection/>
    </xf>
    <xf numFmtId="4" fontId="19" fillId="0" borderId="22" xfId="0" applyNumberFormat="1" applyFont="1" applyFill="1" applyBorder="1" applyAlignment="1" applyProtection="1">
      <alignment horizontal="left"/>
      <protection/>
    </xf>
    <xf numFmtId="4" fontId="19" fillId="0" borderId="28" xfId="0" applyNumberFormat="1" applyFont="1" applyFill="1" applyBorder="1" applyAlignment="1" applyProtection="1">
      <alignment horizontal="left"/>
      <protection/>
    </xf>
    <xf numFmtId="0" fontId="0" fillId="0" borderId="3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168" fontId="0" fillId="0" borderId="26" xfId="21" applyFont="1" applyFill="1" applyBorder="1" applyAlignment="1">
      <alignment horizontal="left"/>
    </xf>
    <xf numFmtId="4" fontId="19" fillId="0" borderId="14" xfId="0" applyNumberFormat="1" applyFont="1" applyFill="1" applyBorder="1" applyAlignment="1" applyProtection="1">
      <alignment horizontal="left" vertical="top"/>
      <protection/>
    </xf>
    <xf numFmtId="4" fontId="19" fillId="0" borderId="35" xfId="0" applyNumberFormat="1" applyFont="1" applyFill="1" applyBorder="1" applyAlignment="1" applyProtection="1">
      <alignment horizontal="left" vertical="top"/>
      <protection/>
    </xf>
    <xf numFmtId="4" fontId="19" fillId="0" borderId="15" xfId="0" applyNumberFormat="1" applyFont="1" applyFill="1" applyBorder="1" applyAlignment="1" applyProtection="1">
      <alignment horizontal="left" vertical="top"/>
      <protection/>
    </xf>
    <xf numFmtId="4" fontId="19" fillId="0" borderId="14" xfId="0" applyNumberFormat="1" applyFont="1" applyFill="1" applyBorder="1" applyAlignment="1" applyProtection="1">
      <alignment horizontal="center" vertical="top"/>
      <protection/>
    </xf>
    <xf numFmtId="4" fontId="19" fillId="0" borderId="35" xfId="0" applyNumberFormat="1" applyFont="1" applyFill="1" applyBorder="1" applyAlignment="1" applyProtection="1">
      <alignment horizontal="center" vertical="top"/>
      <protection/>
    </xf>
    <xf numFmtId="4" fontId="19" fillId="0" borderId="15" xfId="0" applyNumberFormat="1" applyFont="1" applyFill="1" applyBorder="1" applyAlignment="1" applyProtection="1">
      <alignment horizontal="center" vertical="top"/>
      <protection/>
    </xf>
    <xf numFmtId="4" fontId="19" fillId="0" borderId="22" xfId="0" applyNumberFormat="1" applyFont="1" applyFill="1" applyBorder="1" applyAlignment="1" applyProtection="1">
      <alignment horizontal="center" vertical="top"/>
      <protection/>
    </xf>
    <xf numFmtId="4" fontId="19" fillId="0" borderId="28" xfId="0" applyNumberFormat="1" applyFont="1" applyFill="1" applyBorder="1" applyAlignment="1" applyProtection="1">
      <alignment horizontal="center" vertical="top"/>
      <protection/>
    </xf>
    <xf numFmtId="4" fontId="19" fillId="0" borderId="23" xfId="0" applyNumberFormat="1" applyFont="1" applyFill="1" applyBorder="1" applyAlignment="1" applyProtection="1">
      <alignment horizontal="center" vertical="top"/>
      <protection/>
    </xf>
    <xf numFmtId="180" fontId="19" fillId="0" borderId="28" xfId="0" applyNumberFormat="1" applyFont="1" applyFill="1" applyBorder="1" applyAlignment="1" applyProtection="1">
      <alignment horizontal="center"/>
      <protection/>
    </xf>
    <xf numFmtId="180" fontId="19" fillId="0" borderId="23" xfId="0" applyNumberFormat="1" applyFont="1" applyFill="1" applyBorder="1" applyAlignment="1" applyProtection="1">
      <alignment horizontal="center"/>
      <protection/>
    </xf>
    <xf numFmtId="0" fontId="16" fillId="5" borderId="0" xfId="0" applyFont="1" applyFill="1" applyAlignment="1" applyProtection="1">
      <alignment horizontal="center"/>
      <protection/>
    </xf>
    <xf numFmtId="4" fontId="16" fillId="5" borderId="22" xfId="0" applyNumberFormat="1" applyFont="1" applyFill="1" applyBorder="1" applyAlignment="1" applyProtection="1">
      <alignment horizontal="center" vertical="top"/>
      <protection/>
    </xf>
    <xf numFmtId="4" fontId="16" fillId="5" borderId="28" xfId="0" applyNumberFormat="1" applyFont="1" applyFill="1" applyBorder="1" applyAlignment="1" applyProtection="1">
      <alignment horizontal="center" vertical="top"/>
      <protection/>
    </xf>
    <xf numFmtId="4" fontId="16" fillId="5" borderId="23" xfId="0" applyNumberFormat="1" applyFont="1" applyFill="1" applyBorder="1" applyAlignment="1" applyProtection="1">
      <alignment horizontal="center" vertical="top"/>
      <protection/>
    </xf>
    <xf numFmtId="4" fontId="15" fillId="5" borderId="28" xfId="0" applyNumberFormat="1" applyFont="1" applyFill="1" applyBorder="1" applyAlignment="1" applyProtection="1">
      <alignment horizontal="center" vertical="top"/>
      <protection/>
    </xf>
    <xf numFmtId="2" fontId="0" fillId="0" borderId="22" xfId="19" applyNumberFormat="1" applyFont="1" applyFill="1" applyBorder="1" applyAlignment="1">
      <alignment horizontal="left"/>
      <protection/>
    </xf>
    <xf numFmtId="2" fontId="0" fillId="0" borderId="23" xfId="19" applyNumberFormat="1" applyFont="1" applyFill="1" applyBorder="1" applyAlignment="1">
      <alignment horizontal="left"/>
      <protection/>
    </xf>
    <xf numFmtId="168" fontId="8" fillId="0" borderId="26" xfId="21" applyFont="1" applyFill="1" applyBorder="1" applyAlignment="1">
      <alignment horizontal="center"/>
    </xf>
    <xf numFmtId="2" fontId="10" fillId="0" borderId="0" xfId="19" applyNumberFormat="1" applyFont="1" applyFill="1" applyBorder="1" applyAlignment="1">
      <alignment horizontal="center"/>
      <protection/>
    </xf>
    <xf numFmtId="4" fontId="1" fillId="0" borderId="28" xfId="19" applyNumberFormat="1" applyFont="1" applyFill="1" applyBorder="1" applyAlignment="1">
      <alignment horizontal="center" vertical="center"/>
      <protection/>
    </xf>
    <xf numFmtId="4" fontId="1" fillId="0" borderId="23" xfId="19" applyNumberFormat="1" applyFont="1" applyFill="1" applyBorder="1" applyAlignment="1">
      <alignment horizontal="center" vertical="center"/>
      <protection/>
    </xf>
    <xf numFmtId="4" fontId="1" fillId="0" borderId="22" xfId="19" applyNumberFormat="1" applyFont="1" applyFill="1" applyBorder="1" applyAlignment="1">
      <alignment horizontal="center" vertical="center"/>
      <protection/>
    </xf>
    <xf numFmtId="4" fontId="1" fillId="0" borderId="2" xfId="19" applyNumberFormat="1" applyFont="1" applyFill="1" applyBorder="1" applyAlignment="1">
      <alignment horizontal="center" vertical="center"/>
      <protection/>
    </xf>
    <xf numFmtId="4" fontId="1" fillId="0" borderId="40" xfId="19" applyNumberFormat="1" applyFont="1" applyFill="1" applyBorder="1" applyAlignment="1">
      <alignment horizontal="center" vertical="center"/>
      <protection/>
    </xf>
    <xf numFmtId="4" fontId="1" fillId="0" borderId="43" xfId="19" applyNumberFormat="1" applyFont="1" applyFill="1" applyBorder="1" applyAlignment="1">
      <alignment horizontal="center" vertical="center"/>
      <protection/>
    </xf>
    <xf numFmtId="168" fontId="4" fillId="0" borderId="0" xfId="21" applyFill="1" applyBorder="1" applyAlignment="1">
      <alignment horizontal="center"/>
    </xf>
    <xf numFmtId="168" fontId="10" fillId="0" borderId="0" xfId="21" applyFont="1" applyFill="1" applyBorder="1" applyAlignment="1">
      <alignment horizontal="center"/>
    </xf>
    <xf numFmtId="2" fontId="4" fillId="0" borderId="0" xfId="19" applyNumberFormat="1" applyFont="1" applyFill="1" applyBorder="1" applyAlignment="1">
      <alignment horizontal="left"/>
      <protection/>
    </xf>
    <xf numFmtId="2" fontId="0" fillId="0" borderId="44" xfId="19" applyNumberFormat="1" applyFont="1" applyFill="1" applyBorder="1" applyAlignment="1">
      <alignment horizontal="center"/>
      <protection/>
    </xf>
    <xf numFmtId="2" fontId="0" fillId="0" borderId="45" xfId="19" applyNumberFormat="1" applyFont="1" applyFill="1" applyBorder="1" applyAlignment="1">
      <alignment horizontal="center"/>
      <protection/>
    </xf>
    <xf numFmtId="2" fontId="1" fillId="0" borderId="42" xfId="19" applyNumberFormat="1" applyFont="1" applyFill="1" applyBorder="1" applyAlignment="1">
      <alignment horizontal="center" vertical="center"/>
      <protection/>
    </xf>
    <xf numFmtId="2" fontId="1" fillId="0" borderId="1" xfId="19" applyNumberFormat="1" applyFont="1" applyFill="1" applyBorder="1" applyAlignment="1">
      <alignment horizontal="center" vertical="center"/>
      <protection/>
    </xf>
    <xf numFmtId="2" fontId="1" fillId="0" borderId="40" xfId="19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 applyProtection="1">
      <alignment horizontal="center"/>
      <protection/>
    </xf>
    <xf numFmtId="4" fontId="15" fillId="0" borderId="0" xfId="0" applyNumberFormat="1" applyFont="1" applyFill="1" applyAlignment="1" applyProtection="1">
      <alignment horizontal="center" vertical="top"/>
      <protection/>
    </xf>
    <xf numFmtId="4" fontId="16" fillId="0" borderId="22" xfId="0" applyNumberFormat="1" applyFont="1" applyFill="1" applyBorder="1" applyAlignment="1" applyProtection="1">
      <alignment horizontal="center" vertical="top"/>
      <protection/>
    </xf>
    <xf numFmtId="4" fontId="16" fillId="0" borderId="28" xfId="0" applyNumberFormat="1" applyFont="1" applyFill="1" applyBorder="1" applyAlignment="1" applyProtection="1">
      <alignment horizontal="center" vertical="top"/>
      <protection/>
    </xf>
    <xf numFmtId="4" fontId="16" fillId="0" borderId="23" xfId="0" applyNumberFormat="1" applyFont="1" applyFill="1" applyBorder="1" applyAlignment="1" applyProtection="1">
      <alignment horizontal="center" vertical="top"/>
      <protection/>
    </xf>
    <xf numFmtId="4" fontId="19" fillId="0" borderId="22" xfId="0" applyNumberFormat="1" applyFont="1" applyFill="1" applyBorder="1" applyAlignment="1" applyProtection="1">
      <alignment horizontal="left" vertical="top"/>
      <protection/>
    </xf>
    <xf numFmtId="4" fontId="19" fillId="0" borderId="28" xfId="0" applyNumberFormat="1" applyFont="1" applyFill="1" applyBorder="1" applyAlignment="1" applyProtection="1">
      <alignment horizontal="left" vertical="top"/>
      <protection/>
    </xf>
    <xf numFmtId="4" fontId="19" fillId="0" borderId="23" xfId="0" applyNumberFormat="1" applyFont="1" applyFill="1" applyBorder="1" applyAlignment="1" applyProtection="1">
      <alignment horizontal="left" vertical="top"/>
      <protection/>
    </xf>
    <xf numFmtId="4" fontId="15" fillId="0" borderId="0" xfId="0" applyNumberFormat="1" applyFont="1" applyFill="1" applyBorder="1" applyAlignment="1" applyProtection="1">
      <alignment horizontal="center" vertical="top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715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715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2715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Line 9"/>
        <xdr:cNvSpPr>
          <a:spLocks/>
        </xdr:cNvSpPr>
      </xdr:nvSpPr>
      <xdr:spPr>
        <a:xfrm>
          <a:off x="12715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Line 10"/>
        <xdr:cNvSpPr>
          <a:spLocks/>
        </xdr:cNvSpPr>
      </xdr:nvSpPr>
      <xdr:spPr>
        <a:xfrm>
          <a:off x="12715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12715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1" customWidth="1"/>
    <col min="2" max="2" width="13.421875" style="1" customWidth="1"/>
    <col min="3" max="3" width="17.28125" style="1" customWidth="1"/>
    <col min="4" max="4" width="16.421875" style="1" customWidth="1"/>
    <col min="5" max="5" width="14.140625" style="3" customWidth="1"/>
    <col min="6" max="6" width="13.00390625" style="2" customWidth="1"/>
    <col min="7" max="10" width="9.421875" style="1" customWidth="1"/>
    <col min="11" max="11" width="8.8515625" style="1" customWidth="1"/>
    <col min="12" max="12" width="9.28125" style="1" customWidth="1"/>
    <col min="13" max="13" width="8.7109375" style="1" customWidth="1"/>
    <col min="14" max="15" width="9.28125" style="1" customWidth="1"/>
    <col min="16" max="16" width="9.57421875" style="1" customWidth="1"/>
    <col min="17" max="17" width="8.28125" style="1" customWidth="1"/>
    <col min="18" max="18" width="9.28125" style="1" customWidth="1"/>
    <col min="19" max="16384" width="11.421875" style="1" customWidth="1"/>
  </cols>
  <sheetData>
    <row r="1" spans="1:18" ht="25.5" customHeight="1">
      <c r="A1" s="305" t="s">
        <v>23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</row>
    <row r="2" spans="1:18" ht="19.5" customHeight="1">
      <c r="A2" s="298" t="s">
        <v>24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18" ht="12.75">
      <c r="A3" s="6"/>
      <c r="B3" s="49"/>
      <c r="C3" s="49"/>
      <c r="D3" s="5"/>
      <c r="E3" s="50"/>
      <c r="F3" s="51"/>
      <c r="G3" s="5"/>
      <c r="H3" s="5" t="s">
        <v>0</v>
      </c>
      <c r="I3" s="49"/>
      <c r="J3" s="49"/>
      <c r="K3" s="5"/>
      <c r="L3" s="5"/>
      <c r="M3" s="5"/>
      <c r="N3" s="5"/>
      <c r="O3" s="5"/>
      <c r="P3" s="5"/>
      <c r="Q3" s="49"/>
      <c r="R3" s="5"/>
    </row>
    <row r="4" spans="1:18" ht="18.75" customHeight="1">
      <c r="A4" s="306" t="s">
        <v>46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</row>
    <row r="5" spans="1:18" ht="12.75">
      <c r="A5" s="52"/>
      <c r="B5" s="52"/>
      <c r="C5" s="53" t="s">
        <v>0</v>
      </c>
      <c r="D5" s="52"/>
      <c r="E5" s="54"/>
      <c r="F5" s="55"/>
      <c r="G5" s="52"/>
      <c r="H5" s="52"/>
      <c r="I5" s="52"/>
      <c r="J5" s="52"/>
      <c r="K5" s="52"/>
      <c r="L5" s="52"/>
      <c r="M5" s="52"/>
      <c r="N5" s="56"/>
      <c r="O5" s="52"/>
      <c r="P5" s="52"/>
      <c r="Q5" s="52"/>
      <c r="R5" s="52"/>
    </row>
    <row r="6" spans="1:18" ht="12">
      <c r="A6" s="52"/>
      <c r="B6" s="52"/>
      <c r="C6" s="53" t="s">
        <v>0</v>
      </c>
      <c r="D6" s="52"/>
      <c r="E6" s="54"/>
      <c r="F6" s="5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0.25">
      <c r="A7" s="291" t="s">
        <v>29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</row>
    <row r="8" spans="1:18" ht="12.75">
      <c r="A8" s="52"/>
      <c r="B8" s="52"/>
      <c r="C8" s="52"/>
      <c r="D8" s="53"/>
      <c r="E8" s="54"/>
      <c r="F8" s="55"/>
      <c r="G8" s="52"/>
      <c r="H8" s="52" t="s">
        <v>0</v>
      </c>
      <c r="I8" s="52"/>
      <c r="J8" s="52"/>
      <c r="K8" s="52"/>
      <c r="L8" s="53"/>
      <c r="M8" s="52"/>
      <c r="N8" s="52"/>
      <c r="O8" s="57"/>
      <c r="P8" s="48"/>
      <c r="Q8" s="56"/>
      <c r="R8" s="56"/>
    </row>
    <row r="9" spans="1:18" ht="1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">
      <c r="A10" s="52"/>
      <c r="B10" s="52"/>
      <c r="C10" s="52"/>
      <c r="D10" s="52"/>
      <c r="E10" s="54"/>
      <c r="F10" s="55"/>
      <c r="G10" s="52"/>
      <c r="H10" s="58"/>
      <c r="I10" s="52"/>
      <c r="J10" s="52"/>
      <c r="K10" s="58"/>
      <c r="L10" s="58"/>
      <c r="M10" s="58"/>
      <c r="N10" s="58"/>
      <c r="O10" s="58"/>
      <c r="P10" s="58"/>
      <c r="Q10" s="52"/>
      <c r="R10" s="58"/>
    </row>
    <row r="11" spans="1:18" ht="12.75" thickBot="1">
      <c r="A11" s="59"/>
      <c r="B11" s="5"/>
      <c r="C11" s="5"/>
      <c r="D11" s="5"/>
      <c r="E11" s="50"/>
      <c r="F11" s="51"/>
      <c r="G11" s="5"/>
      <c r="H11" s="5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2">
      <c r="A12" s="13"/>
      <c r="B12" s="14"/>
      <c r="C12" s="15"/>
      <c r="D12" s="15"/>
      <c r="E12" s="16"/>
      <c r="F12" s="17"/>
      <c r="G12" s="18"/>
      <c r="H12" s="18"/>
      <c r="I12" s="18"/>
      <c r="J12" s="18"/>
      <c r="K12" s="19" t="s">
        <v>10</v>
      </c>
      <c r="L12" s="18"/>
      <c r="M12" s="18"/>
      <c r="N12" s="18"/>
      <c r="O12" s="18" t="s">
        <v>0</v>
      </c>
      <c r="P12" s="19" t="s">
        <v>0</v>
      </c>
      <c r="Q12" s="19" t="s">
        <v>0</v>
      </c>
      <c r="R12" s="20"/>
    </row>
    <row r="13" spans="1:18" ht="12">
      <c r="A13" s="21" t="s">
        <v>1</v>
      </c>
      <c r="B13" s="22" t="s">
        <v>11</v>
      </c>
      <c r="C13" s="22"/>
      <c r="D13" s="22" t="s">
        <v>12</v>
      </c>
      <c r="E13" s="23" t="s">
        <v>2</v>
      </c>
      <c r="F13" s="23" t="s">
        <v>13</v>
      </c>
      <c r="G13" s="24" t="s">
        <v>26</v>
      </c>
      <c r="H13" s="25"/>
      <c r="I13" s="24" t="s">
        <v>27</v>
      </c>
      <c r="J13" s="25"/>
      <c r="K13" s="24" t="s">
        <v>28</v>
      </c>
      <c r="L13" s="25"/>
      <c r="M13" s="24" t="s">
        <v>45</v>
      </c>
      <c r="N13" s="25"/>
      <c r="O13" s="24" t="s">
        <v>14</v>
      </c>
      <c r="P13" s="25"/>
      <c r="Q13" s="24" t="s">
        <v>14</v>
      </c>
      <c r="R13" s="26"/>
    </row>
    <row r="14" spans="1:18" ht="12" customHeight="1">
      <c r="A14" s="21"/>
      <c r="B14" s="27" t="s">
        <v>15</v>
      </c>
      <c r="C14" s="28"/>
      <c r="D14" s="28" t="s">
        <v>16</v>
      </c>
      <c r="E14" s="29" t="s">
        <v>17</v>
      </c>
      <c r="F14" s="23" t="s">
        <v>17</v>
      </c>
      <c r="G14" s="30" t="s">
        <v>18</v>
      </c>
      <c r="H14" s="30" t="s">
        <v>19</v>
      </c>
      <c r="I14" s="30" t="s">
        <v>18</v>
      </c>
      <c r="J14" s="30" t="s">
        <v>19</v>
      </c>
      <c r="K14" s="30" t="s">
        <v>18</v>
      </c>
      <c r="L14" s="30" t="s">
        <v>19</v>
      </c>
      <c r="M14" s="30" t="s">
        <v>18</v>
      </c>
      <c r="N14" s="30" t="s">
        <v>19</v>
      </c>
      <c r="O14" s="30" t="s">
        <v>18</v>
      </c>
      <c r="P14" s="30" t="s">
        <v>19</v>
      </c>
      <c r="Q14" s="30" t="s">
        <v>18</v>
      </c>
      <c r="R14" s="31" t="s">
        <v>19</v>
      </c>
    </row>
    <row r="15" spans="1:18" ht="19.5" customHeight="1">
      <c r="A15" s="32">
        <v>1</v>
      </c>
      <c r="B15" s="33" t="s">
        <v>39</v>
      </c>
      <c r="C15" s="34"/>
      <c r="D15" s="35" t="e">
        <f>#REF!</f>
        <v>#REF!</v>
      </c>
      <c r="E15" s="36" t="e">
        <f>D15/$D$32*100</f>
        <v>#REF!</v>
      </c>
      <c r="F15" s="37"/>
      <c r="G15" s="38">
        <v>100</v>
      </c>
      <c r="H15" s="39">
        <f aca="true" t="shared" si="0" ref="H15:H23">G15+F15</f>
        <v>100</v>
      </c>
      <c r="I15" s="38"/>
      <c r="J15" s="39">
        <f aca="true" t="shared" si="1" ref="J15:J23">H15+I15</f>
        <v>100</v>
      </c>
      <c r="K15" s="38"/>
      <c r="L15" s="39">
        <f aca="true" t="shared" si="2" ref="L15:L21">J15+K15</f>
        <v>100</v>
      </c>
      <c r="M15" s="38"/>
      <c r="N15" s="39">
        <f aca="true" t="shared" si="3" ref="N15:N21">L15+M15</f>
        <v>100</v>
      </c>
      <c r="O15" s="38"/>
      <c r="P15" s="39">
        <f aca="true" t="shared" si="4" ref="P15:P21">N15+O15</f>
        <v>100</v>
      </c>
      <c r="Q15" s="38"/>
      <c r="R15" s="40">
        <f aca="true" t="shared" si="5" ref="R15:R21">P15+Q15</f>
        <v>100</v>
      </c>
    </row>
    <row r="16" spans="1:18" ht="19.5" customHeight="1">
      <c r="A16" s="32">
        <v>2</v>
      </c>
      <c r="B16" s="41" t="s">
        <v>20</v>
      </c>
      <c r="C16" s="42"/>
      <c r="D16" s="35" t="e">
        <f>#REF!</f>
        <v>#REF!</v>
      </c>
      <c r="E16" s="36" t="e">
        <f aca="true" t="shared" si="6" ref="E16:E30">D16/$D$32*100</f>
        <v>#REF!</v>
      </c>
      <c r="F16" s="37"/>
      <c r="G16" s="38">
        <v>100</v>
      </c>
      <c r="H16" s="39">
        <f t="shared" si="0"/>
        <v>100</v>
      </c>
      <c r="I16" s="38"/>
      <c r="J16" s="39">
        <f t="shared" si="1"/>
        <v>100</v>
      </c>
      <c r="K16" s="38"/>
      <c r="L16" s="39">
        <f t="shared" si="2"/>
        <v>100</v>
      </c>
      <c r="M16" s="38"/>
      <c r="N16" s="39">
        <f t="shared" si="3"/>
        <v>100</v>
      </c>
      <c r="O16" s="38"/>
      <c r="P16" s="39">
        <f t="shared" si="4"/>
        <v>100</v>
      </c>
      <c r="Q16" s="38"/>
      <c r="R16" s="40">
        <f t="shared" si="5"/>
        <v>100</v>
      </c>
    </row>
    <row r="17" spans="1:18" ht="19.5" customHeight="1">
      <c r="A17" s="32">
        <v>3</v>
      </c>
      <c r="B17" s="41" t="s">
        <v>3</v>
      </c>
      <c r="C17" s="42"/>
      <c r="D17" s="35" t="e">
        <f>#REF!</f>
        <v>#REF!</v>
      </c>
      <c r="E17" s="36" t="e">
        <f t="shared" si="6"/>
        <v>#REF!</v>
      </c>
      <c r="F17" s="37"/>
      <c r="G17" s="38">
        <v>100</v>
      </c>
      <c r="H17" s="39">
        <f t="shared" si="0"/>
        <v>100</v>
      </c>
      <c r="I17" s="38"/>
      <c r="J17" s="39">
        <f t="shared" si="1"/>
        <v>100</v>
      </c>
      <c r="K17" s="38"/>
      <c r="L17" s="39">
        <f t="shared" si="2"/>
        <v>100</v>
      </c>
      <c r="M17" s="38"/>
      <c r="N17" s="39">
        <f t="shared" si="3"/>
        <v>100</v>
      </c>
      <c r="O17" s="38"/>
      <c r="P17" s="39">
        <f t="shared" si="4"/>
        <v>100</v>
      </c>
      <c r="Q17" s="38"/>
      <c r="R17" s="40">
        <f t="shared" si="5"/>
        <v>100</v>
      </c>
    </row>
    <row r="18" spans="1:18" ht="19.5" customHeight="1">
      <c r="A18" s="32">
        <v>4</v>
      </c>
      <c r="B18" s="41" t="s">
        <v>4</v>
      </c>
      <c r="C18" s="42"/>
      <c r="D18" s="35" t="e">
        <f>#REF!</f>
        <v>#REF!</v>
      </c>
      <c r="E18" s="36" t="e">
        <f t="shared" si="6"/>
        <v>#REF!</v>
      </c>
      <c r="F18" s="37"/>
      <c r="G18" s="38">
        <v>80</v>
      </c>
      <c r="H18" s="39">
        <f t="shared" si="0"/>
        <v>80</v>
      </c>
      <c r="I18" s="38">
        <v>20</v>
      </c>
      <c r="J18" s="39">
        <f t="shared" si="1"/>
        <v>100</v>
      </c>
      <c r="K18" s="38"/>
      <c r="L18" s="39">
        <f t="shared" si="2"/>
        <v>100</v>
      </c>
      <c r="M18" s="38"/>
      <c r="N18" s="39">
        <f t="shared" si="3"/>
        <v>100</v>
      </c>
      <c r="O18" s="38"/>
      <c r="P18" s="39">
        <f t="shared" si="4"/>
        <v>100</v>
      </c>
      <c r="Q18" s="38"/>
      <c r="R18" s="40">
        <f t="shared" si="5"/>
        <v>100</v>
      </c>
    </row>
    <row r="19" spans="1:18" ht="19.5" customHeight="1">
      <c r="A19" s="32">
        <v>5</v>
      </c>
      <c r="B19" s="41" t="s">
        <v>21</v>
      </c>
      <c r="C19" s="42"/>
      <c r="D19" s="35" t="e">
        <f>#REF!</f>
        <v>#REF!</v>
      </c>
      <c r="E19" s="36" t="e">
        <f t="shared" si="6"/>
        <v>#REF!</v>
      </c>
      <c r="F19" s="37"/>
      <c r="G19" s="38"/>
      <c r="H19" s="39">
        <f t="shared" si="0"/>
        <v>0</v>
      </c>
      <c r="I19" s="38">
        <v>100</v>
      </c>
      <c r="J19" s="39">
        <f t="shared" si="1"/>
        <v>100</v>
      </c>
      <c r="K19" s="38"/>
      <c r="L19" s="39">
        <f t="shared" si="2"/>
        <v>100</v>
      </c>
      <c r="M19" s="38"/>
      <c r="N19" s="39">
        <f t="shared" si="3"/>
        <v>100</v>
      </c>
      <c r="O19" s="38"/>
      <c r="P19" s="39">
        <f t="shared" si="4"/>
        <v>100</v>
      </c>
      <c r="Q19" s="38"/>
      <c r="R19" s="40">
        <f t="shared" si="5"/>
        <v>100</v>
      </c>
    </row>
    <row r="20" spans="1:18" ht="19.5" customHeight="1">
      <c r="A20" s="32">
        <v>6</v>
      </c>
      <c r="B20" s="41" t="s">
        <v>32</v>
      </c>
      <c r="C20" s="42"/>
      <c r="D20" s="35" t="e">
        <f>#REF!</f>
        <v>#REF!</v>
      </c>
      <c r="E20" s="36" t="e">
        <f t="shared" si="6"/>
        <v>#REF!</v>
      </c>
      <c r="F20" s="37"/>
      <c r="G20" s="38"/>
      <c r="H20" s="39">
        <f t="shared" si="0"/>
        <v>0</v>
      </c>
      <c r="I20" s="38">
        <v>100</v>
      </c>
      <c r="J20" s="39">
        <f t="shared" si="1"/>
        <v>100</v>
      </c>
      <c r="K20" s="38"/>
      <c r="L20" s="39">
        <f t="shared" si="2"/>
        <v>100</v>
      </c>
      <c r="M20" s="38"/>
      <c r="N20" s="39">
        <f t="shared" si="3"/>
        <v>100</v>
      </c>
      <c r="O20" s="38"/>
      <c r="P20" s="39">
        <f t="shared" si="4"/>
        <v>100</v>
      </c>
      <c r="Q20" s="38"/>
      <c r="R20" s="40">
        <f t="shared" si="5"/>
        <v>100</v>
      </c>
    </row>
    <row r="21" spans="1:18" ht="19.5" customHeight="1">
      <c r="A21" s="32">
        <v>7</v>
      </c>
      <c r="B21" s="41" t="s">
        <v>40</v>
      </c>
      <c r="C21" s="42"/>
      <c r="D21" s="35" t="e">
        <f>#REF!</f>
        <v>#REF!</v>
      </c>
      <c r="E21" s="36" t="e">
        <f t="shared" si="6"/>
        <v>#REF!</v>
      </c>
      <c r="F21" s="37"/>
      <c r="G21" s="38"/>
      <c r="H21" s="39">
        <f t="shared" si="0"/>
        <v>0</v>
      </c>
      <c r="I21" s="38">
        <v>100</v>
      </c>
      <c r="J21" s="39">
        <f t="shared" si="1"/>
        <v>100</v>
      </c>
      <c r="K21" s="38"/>
      <c r="L21" s="39">
        <f t="shared" si="2"/>
        <v>100</v>
      </c>
      <c r="M21" s="38"/>
      <c r="N21" s="39">
        <f t="shared" si="3"/>
        <v>100</v>
      </c>
      <c r="O21" s="38"/>
      <c r="P21" s="39">
        <f t="shared" si="4"/>
        <v>100</v>
      </c>
      <c r="Q21" s="38"/>
      <c r="R21" s="40">
        <f t="shared" si="5"/>
        <v>100</v>
      </c>
    </row>
    <row r="22" spans="1:18" ht="19.5" customHeight="1">
      <c r="A22" s="32">
        <v>8</v>
      </c>
      <c r="B22" s="41" t="s">
        <v>33</v>
      </c>
      <c r="C22" s="42"/>
      <c r="D22" s="35" t="e">
        <f>#REF!</f>
        <v>#REF!</v>
      </c>
      <c r="E22" s="36" t="e">
        <f t="shared" si="6"/>
        <v>#REF!</v>
      </c>
      <c r="F22" s="37"/>
      <c r="G22" s="38">
        <v>32</v>
      </c>
      <c r="H22" s="39">
        <f t="shared" si="0"/>
        <v>32</v>
      </c>
      <c r="I22" s="38">
        <v>68</v>
      </c>
      <c r="J22" s="39">
        <f t="shared" si="1"/>
        <v>100</v>
      </c>
      <c r="K22" s="38"/>
      <c r="L22" s="39"/>
      <c r="M22" s="38"/>
      <c r="N22" s="39"/>
      <c r="O22" s="38"/>
      <c r="P22" s="39"/>
      <c r="Q22" s="38"/>
      <c r="R22" s="40"/>
    </row>
    <row r="23" spans="1:18" ht="19.5" customHeight="1">
      <c r="A23" s="32">
        <v>9</v>
      </c>
      <c r="B23" s="41" t="s">
        <v>5</v>
      </c>
      <c r="C23" s="42"/>
      <c r="D23" s="35" t="e">
        <f>#REF!</f>
        <v>#REF!</v>
      </c>
      <c r="E23" s="36" t="e">
        <f t="shared" si="6"/>
        <v>#REF!</v>
      </c>
      <c r="F23" s="37"/>
      <c r="G23" s="38"/>
      <c r="H23" s="39">
        <f t="shared" si="0"/>
        <v>0</v>
      </c>
      <c r="I23" s="38"/>
      <c r="J23" s="39">
        <f t="shared" si="1"/>
        <v>0</v>
      </c>
      <c r="K23" s="38">
        <v>100</v>
      </c>
      <c r="L23" s="39">
        <f>J23+K23</f>
        <v>100</v>
      </c>
      <c r="M23" s="38"/>
      <c r="N23" s="39">
        <f>L23+M23</f>
        <v>100</v>
      </c>
      <c r="O23" s="38"/>
      <c r="P23" s="39">
        <f>N23+O23</f>
        <v>100</v>
      </c>
      <c r="Q23" s="38"/>
      <c r="R23" s="40">
        <f>P23+Q23</f>
        <v>100</v>
      </c>
    </row>
    <row r="24" spans="1:18" ht="19.5" customHeight="1">
      <c r="A24" s="32">
        <v>10</v>
      </c>
      <c r="B24" s="41" t="s">
        <v>6</v>
      </c>
      <c r="C24" s="42"/>
      <c r="D24" s="35" t="e">
        <f>#REF!</f>
        <v>#REF!</v>
      </c>
      <c r="E24" s="36" t="e">
        <f t="shared" si="6"/>
        <v>#REF!</v>
      </c>
      <c r="F24" s="37"/>
      <c r="G24" s="38"/>
      <c r="H24" s="39"/>
      <c r="I24" s="38"/>
      <c r="J24" s="39"/>
      <c r="K24" s="38">
        <v>100</v>
      </c>
      <c r="L24" s="39">
        <f>J24+K24</f>
        <v>100</v>
      </c>
      <c r="M24" s="38"/>
      <c r="N24" s="39"/>
      <c r="O24" s="38"/>
      <c r="P24" s="39"/>
      <c r="Q24" s="38"/>
      <c r="R24" s="40"/>
    </row>
    <row r="25" spans="1:18" ht="19.5" customHeight="1">
      <c r="A25" s="32">
        <v>11</v>
      </c>
      <c r="B25" s="41" t="s">
        <v>34</v>
      </c>
      <c r="C25" s="42"/>
      <c r="D25" s="43"/>
      <c r="E25" s="44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1:18" ht="19.5" customHeight="1">
      <c r="A26" s="32" t="s">
        <v>35</v>
      </c>
      <c r="B26" s="41" t="s">
        <v>42</v>
      </c>
      <c r="C26" s="42"/>
      <c r="D26" s="35" t="e">
        <f>#REF!</f>
        <v>#REF!</v>
      </c>
      <c r="E26" s="36" t="e">
        <f t="shared" si="6"/>
        <v>#REF!</v>
      </c>
      <c r="F26" s="37"/>
      <c r="G26" s="38"/>
      <c r="H26" s="39"/>
      <c r="I26" s="38">
        <v>100</v>
      </c>
      <c r="J26" s="39">
        <f>H26+I26</f>
        <v>100</v>
      </c>
      <c r="K26" s="38"/>
      <c r="L26" s="39"/>
      <c r="M26" s="38"/>
      <c r="N26" s="39"/>
      <c r="O26" s="38"/>
      <c r="P26" s="39"/>
      <c r="Q26" s="38"/>
      <c r="R26" s="40"/>
    </row>
    <row r="27" spans="1:18" ht="19.5" customHeight="1">
      <c r="A27" s="32" t="s">
        <v>36</v>
      </c>
      <c r="B27" s="41" t="s">
        <v>43</v>
      </c>
      <c r="C27" s="42"/>
      <c r="D27" s="35" t="e">
        <f>#REF!</f>
        <v>#REF!</v>
      </c>
      <c r="E27" s="36" t="e">
        <f t="shared" si="6"/>
        <v>#REF!</v>
      </c>
      <c r="F27" s="37"/>
      <c r="G27" s="38">
        <v>50</v>
      </c>
      <c r="H27" s="39">
        <f>G27+F27</f>
        <v>50</v>
      </c>
      <c r="I27" s="38">
        <v>50</v>
      </c>
      <c r="J27" s="39">
        <f>H27+I27</f>
        <v>100</v>
      </c>
      <c r="K27" s="38"/>
      <c r="L27" s="39"/>
      <c r="M27" s="38"/>
      <c r="N27" s="39"/>
      <c r="O27" s="38"/>
      <c r="P27" s="39"/>
      <c r="Q27" s="38"/>
      <c r="R27" s="40"/>
    </row>
    <row r="28" spans="1:18" ht="19.5" customHeight="1">
      <c r="A28" s="32" t="s">
        <v>41</v>
      </c>
      <c r="B28" s="41" t="s">
        <v>44</v>
      </c>
      <c r="C28" s="42"/>
      <c r="D28" s="35" t="e">
        <f>#REF!</f>
        <v>#REF!</v>
      </c>
      <c r="E28" s="36" t="e">
        <f t="shared" si="6"/>
        <v>#REF!</v>
      </c>
      <c r="F28" s="37"/>
      <c r="G28" s="38">
        <v>10</v>
      </c>
      <c r="H28" s="39">
        <f>G28+F28</f>
        <v>10</v>
      </c>
      <c r="I28" s="38">
        <v>70</v>
      </c>
      <c r="J28" s="39">
        <f>H28+I28</f>
        <v>80</v>
      </c>
      <c r="K28" s="38">
        <v>20</v>
      </c>
      <c r="L28" s="39">
        <f>J28+K28</f>
        <v>100</v>
      </c>
      <c r="M28" s="38"/>
      <c r="N28" s="39"/>
      <c r="O28" s="38"/>
      <c r="P28" s="39"/>
      <c r="Q28" s="38"/>
      <c r="R28" s="40"/>
    </row>
    <row r="29" spans="1:18" ht="19.5" customHeight="1">
      <c r="A29" s="32">
        <v>12</v>
      </c>
      <c r="B29" s="41" t="s">
        <v>37</v>
      </c>
      <c r="C29" s="42"/>
      <c r="D29" s="35" t="e">
        <f>#REF!</f>
        <v>#REF!</v>
      </c>
      <c r="E29" s="36" t="e">
        <f t="shared" si="6"/>
        <v>#REF!</v>
      </c>
      <c r="F29" s="37"/>
      <c r="G29" s="38"/>
      <c r="H29" s="39"/>
      <c r="I29" s="38">
        <v>100</v>
      </c>
      <c r="J29" s="39">
        <f>H29+I29</f>
        <v>100</v>
      </c>
      <c r="K29" s="38"/>
      <c r="L29" s="39">
        <f>J29+K29</f>
        <v>100</v>
      </c>
      <c r="M29" s="38"/>
      <c r="N29" s="39">
        <f>L29+M29</f>
        <v>100</v>
      </c>
      <c r="O29" s="38"/>
      <c r="P29" s="39">
        <f>N29+O29</f>
        <v>100</v>
      </c>
      <c r="Q29" s="38"/>
      <c r="R29" s="40">
        <f>P29+Q29</f>
        <v>100</v>
      </c>
    </row>
    <row r="30" spans="1:18" ht="19.5" customHeight="1">
      <c r="A30" s="32">
        <v>13</v>
      </c>
      <c r="B30" s="41" t="s">
        <v>38</v>
      </c>
      <c r="C30" s="42"/>
      <c r="D30" s="35" t="e">
        <f>#REF!</f>
        <v>#REF!</v>
      </c>
      <c r="E30" s="36" t="e">
        <f t="shared" si="6"/>
        <v>#REF!</v>
      </c>
      <c r="F30" s="37"/>
      <c r="G30" s="38"/>
      <c r="H30" s="39">
        <f>G30+F30</f>
        <v>0</v>
      </c>
      <c r="I30" s="38">
        <v>100</v>
      </c>
      <c r="J30" s="39">
        <f>H30+I30</f>
        <v>100</v>
      </c>
      <c r="K30" s="38"/>
      <c r="L30" s="39">
        <f>J30+K30</f>
        <v>100</v>
      </c>
      <c r="M30" s="38"/>
      <c r="N30" s="39">
        <f>L30+M30</f>
        <v>100</v>
      </c>
      <c r="O30" s="38"/>
      <c r="P30" s="39">
        <f>N30+O30</f>
        <v>100</v>
      </c>
      <c r="Q30" s="38"/>
      <c r="R30" s="40">
        <f>P30+Q30</f>
        <v>100</v>
      </c>
    </row>
    <row r="31" spans="1:18" ht="10.5" customHeight="1" thickBot="1">
      <c r="A31" s="60"/>
      <c r="B31" s="61"/>
      <c r="C31" s="61"/>
      <c r="D31" s="62"/>
      <c r="E31" s="63"/>
      <c r="F31" s="64"/>
      <c r="G31" s="65"/>
      <c r="H31" s="61"/>
      <c r="I31" s="65"/>
      <c r="J31" s="61"/>
      <c r="K31" s="65"/>
      <c r="L31" s="61"/>
      <c r="M31" s="65"/>
      <c r="N31" s="61"/>
      <c r="O31" s="65"/>
      <c r="P31" s="61"/>
      <c r="Q31" s="65"/>
      <c r="R31" s="61"/>
    </row>
    <row r="32" spans="1:18" ht="18" customHeight="1" thickBot="1">
      <c r="A32" s="299" t="s">
        <v>22</v>
      </c>
      <c r="B32" s="300"/>
      <c r="C32" s="301"/>
      <c r="D32" s="4" t="e">
        <f>SUM(D15:D30)</f>
        <v>#REF!</v>
      </c>
      <c r="E32" s="7" t="e">
        <f>SUM(E15:E30)</f>
        <v>#REF!</v>
      </c>
      <c r="F32" s="66" t="e">
        <f>SUMPRODUCT(F15:F30,$E$15:$E$30)/100</f>
        <v>#REF!</v>
      </c>
      <c r="G32" s="8" t="e">
        <f>SUMPRODUCT(G15:G30,$E$15:$E$30)/100</f>
        <v>#REF!</v>
      </c>
      <c r="H32" s="9" t="e">
        <f>G32+F32</f>
        <v>#REF!</v>
      </c>
      <c r="I32" s="8" t="e">
        <f>SUMPRODUCT(I15:I30,$E$15:$E$30)/100</f>
        <v>#REF!</v>
      </c>
      <c r="J32" s="9" t="e">
        <f>H32+I32</f>
        <v>#REF!</v>
      </c>
      <c r="K32" s="8" t="e">
        <f>SUMPRODUCT(K15:K30,$E$15:$E$30)/100</f>
        <v>#REF!</v>
      </c>
      <c r="L32" s="9" t="e">
        <f>J32+K32</f>
        <v>#REF!</v>
      </c>
      <c r="M32" s="8" t="e">
        <f>SUMPRODUCT(M15:M30,$E$15:$E$30)/100</f>
        <v>#REF!</v>
      </c>
      <c r="N32" s="9" t="e">
        <f>L32+M32</f>
        <v>#REF!</v>
      </c>
      <c r="O32" s="8" t="e">
        <f>SUMPRODUCT(O15:O30,$E$15:$E$30)/100</f>
        <v>#REF!</v>
      </c>
      <c r="P32" s="9" t="e">
        <f>N32+O32</f>
        <v>#REF!</v>
      </c>
      <c r="Q32" s="8" t="e">
        <f>SUMPRODUCT(Q15:Q30,$E$15:$E$30)/100</f>
        <v>#REF!</v>
      </c>
      <c r="R32" s="10" t="e">
        <f>P32+Q32</f>
        <v>#REF!</v>
      </c>
    </row>
    <row r="33" spans="1:18" ht="5.25" customHeight="1">
      <c r="A33" s="5"/>
      <c r="B33" s="5"/>
      <c r="C33" s="5"/>
      <c r="D33" s="5"/>
      <c r="E33" s="50"/>
      <c r="F33" s="5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302" t="s">
        <v>25</v>
      </c>
      <c r="B34" s="303"/>
      <c r="C34" s="304"/>
      <c r="D34" s="67"/>
      <c r="E34" s="68"/>
      <c r="F34" s="69"/>
      <c r="G34" s="12" t="e">
        <f>D32*G32/100</f>
        <v>#REF!</v>
      </c>
      <c r="H34" s="12"/>
      <c r="I34" s="12" t="e">
        <f>D32*I32/100</f>
        <v>#REF!</v>
      </c>
      <c r="J34" s="12"/>
      <c r="K34" s="12" t="e">
        <f>D32*K32/100</f>
        <v>#REF!</v>
      </c>
      <c r="L34" s="12"/>
      <c r="M34" s="12" t="e">
        <f>D32*M32/100</f>
        <v>#REF!</v>
      </c>
      <c r="N34" s="12"/>
      <c r="O34" s="12" t="e">
        <f>L32*O32/100</f>
        <v>#REF!</v>
      </c>
      <c r="P34" s="12"/>
      <c r="Q34" s="12" t="e">
        <f>N32*Q32/100</f>
        <v>#REF!</v>
      </c>
      <c r="R34" s="12" t="e">
        <f>SUM(G34:Q34)</f>
        <v>#REF!</v>
      </c>
    </row>
    <row r="35" spans="1:18" ht="10.5" customHeight="1">
      <c r="A35" s="5"/>
      <c r="B35" s="5"/>
      <c r="C35" s="5"/>
      <c r="D35" s="5"/>
      <c r="E35" s="50"/>
      <c r="F35" s="5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0.5" customHeight="1">
      <c r="A36" s="5"/>
      <c r="B36" s="5"/>
      <c r="C36" s="5"/>
      <c r="D36" s="5"/>
      <c r="E36" s="50"/>
      <c r="F36" s="5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0.5" customHeight="1">
      <c r="A37" s="5"/>
      <c r="B37" s="5"/>
      <c r="C37" s="5"/>
      <c r="D37" s="5"/>
      <c r="E37" s="50"/>
      <c r="F37" s="5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0.5" customHeight="1">
      <c r="A38" s="5"/>
      <c r="B38" s="5"/>
      <c r="C38" s="5"/>
      <c r="D38" s="5"/>
      <c r="E38" s="50"/>
      <c r="F38" s="5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ht="13.5" customHeight="1">
      <c r="A39"/>
    </row>
  </sheetData>
  <mergeCells count="6">
    <mergeCell ref="A32:C32"/>
    <mergeCell ref="A34:C34"/>
    <mergeCell ref="A1:R1"/>
    <mergeCell ref="A2:R2"/>
    <mergeCell ref="A4:R4"/>
    <mergeCell ref="A7:R7"/>
  </mergeCells>
  <printOptions/>
  <pageMargins left="0.75" right="0.75" top="1" bottom="1" header="0.492125985" footer="0.492125985"/>
  <pageSetup orientation="portrait" paperSize="9"/>
  <drawing r:id="rId4"/>
  <legacyDrawing r:id="rId3"/>
  <oleObjects>
    <oleObject progId="Word.Picture.8" shapeId="11154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65" zoomScaleNormal="80" zoomScaleSheetLayoutView="65" workbookViewId="0" topLeftCell="A1">
      <selection activeCell="C14" sqref="C14"/>
    </sheetView>
  </sheetViews>
  <sheetFormatPr defaultColWidth="9.140625" defaultRowHeight="12.75"/>
  <cols>
    <col min="1" max="1" width="11.140625" style="83" customWidth="1"/>
    <col min="2" max="2" width="7.421875" style="83" customWidth="1"/>
    <col min="3" max="3" width="53.00390625" style="83" customWidth="1"/>
    <col min="4" max="4" width="9.140625" style="89" customWidth="1"/>
    <col min="5" max="5" width="12.00390625" style="83" bestFit="1" customWidth="1"/>
    <col min="6" max="6" width="10.7109375" style="83" customWidth="1"/>
    <col min="7" max="7" width="17.140625" style="83" customWidth="1"/>
    <col min="8" max="8" width="11.7109375" style="83" customWidth="1"/>
    <col min="9" max="9" width="18.140625" style="83" customWidth="1"/>
    <col min="10" max="10" width="16.7109375" style="83" bestFit="1" customWidth="1"/>
    <col min="11" max="11" width="14.421875" style="83" bestFit="1" customWidth="1"/>
    <col min="12" max="16384" width="9.140625" style="83" customWidth="1"/>
  </cols>
  <sheetData>
    <row r="1" spans="1:9" ht="30" customHeight="1">
      <c r="A1" s="289" t="s">
        <v>180</v>
      </c>
      <c r="B1" s="289"/>
      <c r="C1" s="289"/>
      <c r="D1" s="289"/>
      <c r="E1" s="289"/>
      <c r="F1" s="289"/>
      <c r="G1" s="289"/>
      <c r="H1" s="289"/>
      <c r="I1" s="289"/>
    </row>
    <row r="2" spans="1:9" ht="30" customHeight="1">
      <c r="A2" s="290" t="s">
        <v>181</v>
      </c>
      <c r="B2" s="282"/>
      <c r="C2" s="282"/>
      <c r="D2" s="282"/>
      <c r="E2" s="282"/>
      <c r="F2" s="282"/>
      <c r="G2" s="282"/>
      <c r="H2" s="282"/>
      <c r="I2" s="282"/>
    </row>
    <row r="3" spans="1:7" ht="23.25">
      <c r="A3" s="82"/>
      <c r="B3" s="82"/>
      <c r="C3" s="82"/>
      <c r="D3" s="82"/>
      <c r="E3" s="82"/>
      <c r="F3" s="82"/>
      <c r="G3" s="82"/>
    </row>
    <row r="4" spans="1:9" ht="23.25">
      <c r="A4" s="283" t="s">
        <v>78</v>
      </c>
      <c r="B4" s="283"/>
      <c r="C4" s="283"/>
      <c r="D4" s="283"/>
      <c r="E4" s="283"/>
      <c r="F4" s="283"/>
      <c r="G4" s="283"/>
      <c r="H4" s="283"/>
      <c r="I4" s="283"/>
    </row>
    <row r="5" spans="1:9" ht="4.5" customHeight="1">
      <c r="A5" s="284"/>
      <c r="B5" s="284"/>
      <c r="C5" s="284"/>
      <c r="D5" s="284"/>
      <c r="E5" s="284"/>
      <c r="F5" s="284"/>
      <c r="G5" s="284"/>
      <c r="H5" s="284"/>
      <c r="I5" s="284"/>
    </row>
    <row r="6" spans="1:9" ht="23.25" customHeight="1">
      <c r="A6" s="286" t="s">
        <v>164</v>
      </c>
      <c r="B6" s="287"/>
      <c r="C6" s="287"/>
      <c r="D6" s="287"/>
      <c r="E6" s="287"/>
      <c r="F6" s="287"/>
      <c r="G6" s="287"/>
      <c r="H6" s="287"/>
      <c r="I6" s="307"/>
    </row>
    <row r="7" spans="1:9" ht="23.25" customHeight="1">
      <c r="A7" s="308" t="s">
        <v>182</v>
      </c>
      <c r="B7" s="309"/>
      <c r="C7" s="309"/>
      <c r="D7" s="293" t="s">
        <v>97</v>
      </c>
      <c r="E7" s="294"/>
      <c r="F7" s="295">
        <v>41253</v>
      </c>
      <c r="G7" s="295"/>
      <c r="H7" s="99" t="s">
        <v>96</v>
      </c>
      <c r="I7" s="100">
        <v>0.26</v>
      </c>
    </row>
    <row r="8" spans="1:9" ht="4.5" customHeight="1">
      <c r="A8" s="296"/>
      <c r="B8" s="296"/>
      <c r="C8" s="296"/>
      <c r="D8" s="296"/>
      <c r="E8" s="296"/>
      <c r="F8" s="296"/>
      <c r="G8" s="296"/>
      <c r="H8" s="296"/>
      <c r="I8" s="296"/>
    </row>
    <row r="9" spans="1:10" ht="12.75">
      <c r="A9" s="228" t="s">
        <v>79</v>
      </c>
      <c r="B9" s="297" t="s">
        <v>1</v>
      </c>
      <c r="C9" s="297" t="s">
        <v>80</v>
      </c>
      <c r="D9" s="297" t="s">
        <v>81</v>
      </c>
      <c r="E9" s="297" t="s">
        <v>82</v>
      </c>
      <c r="F9" s="297" t="s">
        <v>83</v>
      </c>
      <c r="G9" s="297"/>
      <c r="H9" s="297" t="s">
        <v>84</v>
      </c>
      <c r="I9" s="297"/>
      <c r="J9" s="269"/>
    </row>
    <row r="10" spans="1:9" ht="12.75">
      <c r="A10" s="228" t="s">
        <v>53</v>
      </c>
      <c r="B10" s="297"/>
      <c r="C10" s="297"/>
      <c r="D10" s="297"/>
      <c r="E10" s="297"/>
      <c r="F10" s="229" t="s">
        <v>30</v>
      </c>
      <c r="G10" s="228" t="s">
        <v>22</v>
      </c>
      <c r="H10" s="229" t="s">
        <v>30</v>
      </c>
      <c r="I10" s="228" t="s">
        <v>22</v>
      </c>
    </row>
    <row r="11" spans="1:9" ht="12.75">
      <c r="A11" s="230"/>
      <c r="B11" s="231">
        <v>1</v>
      </c>
      <c r="C11" s="232" t="s">
        <v>86</v>
      </c>
      <c r="D11" s="233"/>
      <c r="E11" s="233"/>
      <c r="F11" s="229"/>
      <c r="G11" s="234"/>
      <c r="H11" s="229"/>
      <c r="I11" s="234"/>
    </row>
    <row r="12" spans="1:11" ht="14.25">
      <c r="A12" s="256" t="s">
        <v>131</v>
      </c>
      <c r="B12" s="235" t="s">
        <v>8</v>
      </c>
      <c r="C12" s="236" t="s">
        <v>133</v>
      </c>
      <c r="D12" s="221" t="s">
        <v>135</v>
      </c>
      <c r="E12" s="222">
        <v>9</v>
      </c>
      <c r="F12" s="237">
        <v>214.14</v>
      </c>
      <c r="G12" s="113">
        <f>F12*E12</f>
        <v>1927.2599999999998</v>
      </c>
      <c r="H12" s="113">
        <f>F12*$I$7+F12</f>
        <v>269.8164</v>
      </c>
      <c r="I12" s="257">
        <f>H12*E12</f>
        <v>2428.3476</v>
      </c>
      <c r="J12" s="85"/>
      <c r="K12" s="85"/>
    </row>
    <row r="13" spans="1:11" ht="14.25">
      <c r="A13" s="256">
        <v>11506</v>
      </c>
      <c r="B13" s="235" t="s">
        <v>134</v>
      </c>
      <c r="C13" s="238" t="s">
        <v>136</v>
      </c>
      <c r="D13" s="221" t="s">
        <v>135</v>
      </c>
      <c r="E13" s="222">
        <v>60</v>
      </c>
      <c r="F13" s="237">
        <v>122.75</v>
      </c>
      <c r="G13" s="113">
        <f>F13*E13</f>
        <v>7365</v>
      </c>
      <c r="H13" s="113">
        <f>F13*$I$7+F13</f>
        <v>154.665</v>
      </c>
      <c r="I13" s="257">
        <f>H13*E13</f>
        <v>9279.9</v>
      </c>
      <c r="J13" s="85"/>
      <c r="K13" s="85"/>
    </row>
    <row r="14" spans="1:11" ht="14.25">
      <c r="A14" s="256">
        <v>9546</v>
      </c>
      <c r="B14" s="235" t="s">
        <v>137</v>
      </c>
      <c r="C14" s="238" t="s">
        <v>138</v>
      </c>
      <c r="D14" s="221" t="s">
        <v>135</v>
      </c>
      <c r="E14" s="222">
        <v>51976.61</v>
      </c>
      <c r="F14" s="237">
        <v>0.36</v>
      </c>
      <c r="G14" s="113">
        <f>F14*E14</f>
        <v>18711.5796</v>
      </c>
      <c r="H14" s="113">
        <f>F14*$I$7+F14</f>
        <v>0.4536</v>
      </c>
      <c r="I14" s="257">
        <f>H14*E14</f>
        <v>23576.590296000002</v>
      </c>
      <c r="J14" s="85"/>
      <c r="K14" s="85"/>
    </row>
    <row r="15" spans="1:11" ht="12.75">
      <c r="A15" s="256"/>
      <c r="B15" s="235"/>
      <c r="C15" s="232" t="s">
        <v>87</v>
      </c>
      <c r="D15" s="221"/>
      <c r="E15" s="222"/>
      <c r="F15" s="237"/>
      <c r="G15" s="239">
        <f>SUM(G12:G14)</f>
        <v>28003.8396</v>
      </c>
      <c r="H15" s="239"/>
      <c r="I15" s="258">
        <f>SUM(I12:I14)</f>
        <v>35284.837896</v>
      </c>
      <c r="J15" s="85"/>
      <c r="K15" s="85"/>
    </row>
    <row r="16" spans="1:11" ht="12.75">
      <c r="A16" s="256"/>
      <c r="B16" s="235"/>
      <c r="C16" s="238"/>
      <c r="D16" s="221"/>
      <c r="E16" s="222"/>
      <c r="F16" s="237"/>
      <c r="G16" s="113"/>
      <c r="H16" s="113"/>
      <c r="I16" s="257"/>
      <c r="J16" s="85"/>
      <c r="K16" s="85"/>
    </row>
    <row r="17" spans="1:11" s="102" customFormat="1" ht="12.75">
      <c r="A17" s="259"/>
      <c r="B17" s="240">
        <v>2</v>
      </c>
      <c r="C17" s="241" t="s">
        <v>130</v>
      </c>
      <c r="D17" s="228"/>
      <c r="E17" s="242"/>
      <c r="F17" s="243"/>
      <c r="G17" s="239"/>
      <c r="H17" s="239"/>
      <c r="I17" s="258"/>
      <c r="J17" s="101"/>
      <c r="K17" s="101"/>
    </row>
    <row r="18" spans="1:11" ht="12.75">
      <c r="A18" s="256" t="s">
        <v>103</v>
      </c>
      <c r="B18" s="235" t="s">
        <v>52</v>
      </c>
      <c r="C18" s="192" t="s">
        <v>114</v>
      </c>
      <c r="D18" s="190" t="s">
        <v>115</v>
      </c>
      <c r="E18" s="193">
        <v>60</v>
      </c>
      <c r="F18" s="193">
        <v>146.79</v>
      </c>
      <c r="G18" s="113">
        <f>F18*E18</f>
        <v>8807.4</v>
      </c>
      <c r="H18" s="113">
        <f>F18*$I$7+F18</f>
        <v>184.9554</v>
      </c>
      <c r="I18" s="257">
        <f>H18*E18</f>
        <v>11097.324</v>
      </c>
      <c r="J18" s="97"/>
      <c r="K18" s="85"/>
    </row>
    <row r="19" spans="1:11" ht="12.75">
      <c r="A19" s="256" t="s">
        <v>131</v>
      </c>
      <c r="B19" s="235" t="s">
        <v>91</v>
      </c>
      <c r="C19" s="192" t="s">
        <v>132</v>
      </c>
      <c r="D19" s="190" t="s">
        <v>102</v>
      </c>
      <c r="E19" s="193">
        <v>60</v>
      </c>
      <c r="F19" s="193">
        <v>60.52</v>
      </c>
      <c r="G19" s="113">
        <f>F19*E19</f>
        <v>3631.2000000000003</v>
      </c>
      <c r="H19" s="113">
        <f>F19*$I$7+F19</f>
        <v>76.2552</v>
      </c>
      <c r="I19" s="257">
        <f>H19*E19</f>
        <v>4575.312</v>
      </c>
      <c r="J19" s="85"/>
      <c r="K19" s="85"/>
    </row>
    <row r="20" spans="1:11" ht="12.75">
      <c r="A20" s="256" t="s">
        <v>131</v>
      </c>
      <c r="B20" s="235" t="s">
        <v>101</v>
      </c>
      <c r="C20" s="192" t="s">
        <v>116</v>
      </c>
      <c r="D20" s="190" t="s">
        <v>102</v>
      </c>
      <c r="E20" s="193">
        <v>40</v>
      </c>
      <c r="F20" s="193">
        <v>107.07</v>
      </c>
      <c r="G20" s="113">
        <f>F20*E20</f>
        <v>4282.799999999999</v>
      </c>
      <c r="H20" s="113">
        <f>F20*$I$7+F20</f>
        <v>134.9082</v>
      </c>
      <c r="I20" s="257">
        <f>H20*E20</f>
        <v>5396.3279999999995</v>
      </c>
      <c r="J20" s="85"/>
      <c r="K20" s="85"/>
    </row>
    <row r="21" spans="1:11" ht="12.75">
      <c r="A21" s="256">
        <v>13245</v>
      </c>
      <c r="B21" s="235" t="s">
        <v>113</v>
      </c>
      <c r="C21" s="192" t="s">
        <v>117</v>
      </c>
      <c r="D21" s="190" t="s">
        <v>102</v>
      </c>
      <c r="E21" s="193">
        <v>160</v>
      </c>
      <c r="F21" s="193">
        <v>17.9</v>
      </c>
      <c r="G21" s="113">
        <f>F21*E21</f>
        <v>2864</v>
      </c>
      <c r="H21" s="113">
        <f>F21*$I$7+F21</f>
        <v>22.554</v>
      </c>
      <c r="I21" s="257">
        <f>H21*E21</f>
        <v>3608.64</v>
      </c>
      <c r="J21" s="85"/>
      <c r="K21" s="85"/>
    </row>
    <row r="22" spans="1:11" ht="12.75">
      <c r="A22" s="256">
        <v>4815</v>
      </c>
      <c r="B22" s="235" t="s">
        <v>126</v>
      </c>
      <c r="C22" s="192" t="s">
        <v>118</v>
      </c>
      <c r="D22" s="190" t="s">
        <v>102</v>
      </c>
      <c r="E22" s="193">
        <v>160</v>
      </c>
      <c r="F22" s="193">
        <v>3.75</v>
      </c>
      <c r="G22" s="113">
        <f>F22*E22</f>
        <v>600</v>
      </c>
      <c r="H22" s="113">
        <f>F22*$I$7+F22</f>
        <v>4.725</v>
      </c>
      <c r="I22" s="257">
        <f>H22*E22</f>
        <v>756</v>
      </c>
      <c r="J22" s="85"/>
      <c r="K22" s="85"/>
    </row>
    <row r="23" spans="1:11" s="102" customFormat="1" ht="12.75">
      <c r="A23" s="244"/>
      <c r="B23" s="231"/>
      <c r="C23" s="232" t="s">
        <v>87</v>
      </c>
      <c r="D23" s="233"/>
      <c r="E23" s="245"/>
      <c r="F23" s="245"/>
      <c r="G23" s="229">
        <f>SUM(G18:G22)</f>
        <v>20185.4</v>
      </c>
      <c r="H23" s="229"/>
      <c r="I23" s="229">
        <f>SUM(I18:I22)</f>
        <v>25433.604</v>
      </c>
      <c r="J23" s="101"/>
      <c r="K23" s="101"/>
    </row>
    <row r="24" spans="1:11" ht="12.75">
      <c r="A24" s="246"/>
      <c r="B24" s="109"/>
      <c r="C24" s="247"/>
      <c r="D24" s="111"/>
      <c r="E24" s="77"/>
      <c r="F24" s="77"/>
      <c r="G24" s="112"/>
      <c r="H24" s="112"/>
      <c r="I24" s="112"/>
      <c r="J24" s="85"/>
      <c r="K24" s="85"/>
    </row>
    <row r="25" spans="1:11" s="102" customFormat="1" ht="12.75">
      <c r="A25" s="248"/>
      <c r="B25" s="231">
        <v>2</v>
      </c>
      <c r="C25" s="232" t="s">
        <v>7</v>
      </c>
      <c r="D25" s="233"/>
      <c r="E25" s="245"/>
      <c r="F25" s="245"/>
      <c r="G25" s="229"/>
      <c r="H25" s="229"/>
      <c r="I25" s="229"/>
      <c r="J25" s="101"/>
      <c r="K25" s="199"/>
    </row>
    <row r="26" spans="1:9" ht="12.75">
      <c r="A26" s="108" t="s">
        <v>119</v>
      </c>
      <c r="B26" s="109" t="s">
        <v>52</v>
      </c>
      <c r="C26" s="110" t="s">
        <v>120</v>
      </c>
      <c r="D26" s="111" t="s">
        <v>121</v>
      </c>
      <c r="E26" s="77">
        <v>7796.492</v>
      </c>
      <c r="F26" s="77">
        <v>3.28</v>
      </c>
      <c r="G26" s="112">
        <f aca="true" t="shared" si="0" ref="G26:G31">F26*E26</f>
        <v>25572.493759999998</v>
      </c>
      <c r="H26" s="112">
        <f>F26+F26*$I$7</f>
        <v>4.1328</v>
      </c>
      <c r="I26" s="112">
        <f aca="true" t="shared" si="1" ref="I26:I31">H26*E26</f>
        <v>32221.342137599997</v>
      </c>
    </row>
    <row r="27" spans="1:11" ht="12.75">
      <c r="A27" s="108">
        <v>73370</v>
      </c>
      <c r="B27" s="109" t="s">
        <v>91</v>
      </c>
      <c r="C27" s="110" t="s">
        <v>122</v>
      </c>
      <c r="D27" s="111" t="s">
        <v>123</v>
      </c>
      <c r="E27" s="77">
        <v>146184.22</v>
      </c>
      <c r="F27" s="77">
        <v>0.68</v>
      </c>
      <c r="G27" s="112">
        <f t="shared" si="0"/>
        <v>99405.26960000001</v>
      </c>
      <c r="H27" s="112">
        <f>F27+F27*$I$7</f>
        <v>0.8568</v>
      </c>
      <c r="I27" s="112">
        <f t="shared" si="1"/>
        <v>125250.639696</v>
      </c>
      <c r="J27" s="194"/>
      <c r="K27" s="96"/>
    </row>
    <row r="28" spans="1:9" ht="25.5">
      <c r="A28" s="108">
        <v>72911</v>
      </c>
      <c r="B28" s="109" t="s">
        <v>101</v>
      </c>
      <c r="C28" s="110" t="s">
        <v>124</v>
      </c>
      <c r="D28" s="111" t="s">
        <v>121</v>
      </c>
      <c r="E28" s="77">
        <v>7796.492</v>
      </c>
      <c r="F28" s="77">
        <v>7.19</v>
      </c>
      <c r="G28" s="112">
        <f t="shared" si="0"/>
        <v>56056.777480000004</v>
      </c>
      <c r="H28" s="112">
        <f>F28+F28*$I$7</f>
        <v>9.0594</v>
      </c>
      <c r="I28" s="112">
        <f t="shared" si="1"/>
        <v>70631.5396248</v>
      </c>
    </row>
    <row r="29" spans="1:9" s="103" customFormat="1" ht="12.75">
      <c r="A29" s="256">
        <v>72945</v>
      </c>
      <c r="B29" s="109" t="s">
        <v>113</v>
      </c>
      <c r="C29" s="249" t="s">
        <v>104</v>
      </c>
      <c r="D29" s="250" t="s">
        <v>105</v>
      </c>
      <c r="E29" s="222">
        <v>51976.6075</v>
      </c>
      <c r="F29" s="237">
        <v>2.62</v>
      </c>
      <c r="G29" s="113">
        <f t="shared" si="0"/>
        <v>136178.71165</v>
      </c>
      <c r="H29" s="113">
        <f>F29*$I$7+F29</f>
        <v>3.3012</v>
      </c>
      <c r="I29" s="257">
        <f t="shared" si="1"/>
        <v>171585.176679</v>
      </c>
    </row>
    <row r="30" spans="1:9" s="103" customFormat="1" ht="12.75">
      <c r="A30" s="256">
        <v>72942</v>
      </c>
      <c r="B30" s="109" t="s">
        <v>125</v>
      </c>
      <c r="C30" s="249" t="s">
        <v>106</v>
      </c>
      <c r="D30" s="250" t="s">
        <v>105</v>
      </c>
      <c r="E30" s="222">
        <v>51976.6075</v>
      </c>
      <c r="F30" s="237">
        <v>0.92</v>
      </c>
      <c r="G30" s="113">
        <f t="shared" si="0"/>
        <v>47818.4789</v>
      </c>
      <c r="H30" s="113">
        <f>F30*$I$7+F30</f>
        <v>1.1592</v>
      </c>
      <c r="I30" s="257">
        <f t="shared" si="1"/>
        <v>60251.283414</v>
      </c>
    </row>
    <row r="31" spans="1:9" s="103" customFormat="1" ht="25.5">
      <c r="A31" s="256">
        <v>72965</v>
      </c>
      <c r="B31" s="109" t="s">
        <v>126</v>
      </c>
      <c r="C31" s="110" t="s">
        <v>185</v>
      </c>
      <c r="D31" s="250" t="s">
        <v>107</v>
      </c>
      <c r="E31" s="222">
        <v>4592.80486</v>
      </c>
      <c r="F31" s="237">
        <v>162.94</v>
      </c>
      <c r="G31" s="113">
        <f t="shared" si="0"/>
        <v>748351.6238884</v>
      </c>
      <c r="H31" s="113">
        <f>F31*$I$7+F31</f>
        <v>205.3044</v>
      </c>
      <c r="I31" s="257">
        <f t="shared" si="1"/>
        <v>942923.046099384</v>
      </c>
    </row>
    <row r="32" spans="1:9" s="103" customFormat="1" ht="14.25">
      <c r="A32" s="256">
        <v>5626</v>
      </c>
      <c r="B32" s="109" t="s">
        <v>127</v>
      </c>
      <c r="C32" s="249" t="s">
        <v>108</v>
      </c>
      <c r="D32" s="250" t="s">
        <v>109</v>
      </c>
      <c r="E32" s="222">
        <v>19136.685</v>
      </c>
      <c r="F32" s="237">
        <v>0.58</v>
      </c>
      <c r="G32" s="113">
        <f>F32*E32</f>
        <v>11099.2773</v>
      </c>
      <c r="H32" s="113">
        <f>F32*$I$7+F32</f>
        <v>0.7307999999999999</v>
      </c>
      <c r="I32" s="257">
        <f>H32*E32</f>
        <v>13985.089397999998</v>
      </c>
    </row>
    <row r="33" spans="1:11" ht="12.75">
      <c r="A33" s="108"/>
      <c r="B33" s="109"/>
      <c r="C33" s="232" t="s">
        <v>88</v>
      </c>
      <c r="D33" s="111"/>
      <c r="E33" s="77"/>
      <c r="F33" s="77"/>
      <c r="G33" s="229">
        <f>SUM(G26:G32)</f>
        <v>1124482.6325784</v>
      </c>
      <c r="H33" s="229"/>
      <c r="I33" s="229">
        <f>SUM(I26:I32)</f>
        <v>1416848.117048784</v>
      </c>
      <c r="J33" s="85"/>
      <c r="K33" s="85"/>
    </row>
    <row r="34" spans="1:11" ht="12.75">
      <c r="A34" s="108"/>
      <c r="B34" s="109"/>
      <c r="C34" s="232"/>
      <c r="D34" s="111"/>
      <c r="E34" s="77"/>
      <c r="F34" s="77"/>
      <c r="G34" s="229"/>
      <c r="H34" s="229"/>
      <c r="I34" s="229"/>
      <c r="J34" s="85"/>
      <c r="K34" s="85"/>
    </row>
    <row r="35" spans="1:11" ht="12.75">
      <c r="A35" s="108"/>
      <c r="B35" s="109">
        <v>3</v>
      </c>
      <c r="C35" s="232" t="s">
        <v>141</v>
      </c>
      <c r="D35" s="111"/>
      <c r="E35" s="77"/>
      <c r="F35" s="77"/>
      <c r="G35" s="229"/>
      <c r="H35" s="229"/>
      <c r="I35" s="229"/>
      <c r="J35" s="85"/>
      <c r="K35" s="85"/>
    </row>
    <row r="36" spans="1:11" ht="25.5">
      <c r="A36" s="108">
        <v>73568</v>
      </c>
      <c r="B36" s="109" t="s">
        <v>92</v>
      </c>
      <c r="C36" s="247" t="s">
        <v>143</v>
      </c>
      <c r="D36" s="111" t="s">
        <v>121</v>
      </c>
      <c r="E36" s="77">
        <v>1556.52</v>
      </c>
      <c r="F36" s="77">
        <v>4.84</v>
      </c>
      <c r="G36" s="113">
        <f>F36*E36</f>
        <v>7533.556799999999</v>
      </c>
      <c r="H36" s="113">
        <f>F36*$I$7+F36</f>
        <v>6.0984</v>
      </c>
      <c r="I36" s="257">
        <f>H36*E36</f>
        <v>9492.281568</v>
      </c>
      <c r="J36" s="85"/>
      <c r="K36" s="85"/>
    </row>
    <row r="37" spans="1:11" ht="12.75">
      <c r="A37" s="108" t="s">
        <v>157</v>
      </c>
      <c r="B37" s="109" t="s">
        <v>93</v>
      </c>
      <c r="C37" s="247" t="s">
        <v>144</v>
      </c>
      <c r="D37" s="111" t="s">
        <v>31</v>
      </c>
      <c r="E37" s="77">
        <v>1964.6</v>
      </c>
      <c r="F37" s="77">
        <v>10.4</v>
      </c>
      <c r="G37" s="113">
        <f>F37*E37</f>
        <v>20431.84</v>
      </c>
      <c r="H37" s="113">
        <f>F37*$I$7+F37</f>
        <v>13.104000000000001</v>
      </c>
      <c r="I37" s="257">
        <f>H37*E37</f>
        <v>25744.1184</v>
      </c>
      <c r="J37" s="85"/>
      <c r="K37" s="85"/>
    </row>
    <row r="38" spans="1:11" ht="12.75">
      <c r="A38" s="108" t="s">
        <v>103</v>
      </c>
      <c r="B38" s="109" t="s">
        <v>94</v>
      </c>
      <c r="C38" s="247" t="s">
        <v>158</v>
      </c>
      <c r="D38" s="111" t="s">
        <v>31</v>
      </c>
      <c r="E38" s="77">
        <v>533.28</v>
      </c>
      <c r="F38" s="77">
        <v>36.96</v>
      </c>
      <c r="G38" s="113">
        <f>F38*E38</f>
        <v>19710.0288</v>
      </c>
      <c r="H38" s="113">
        <f>F38*$I$7+F38</f>
        <v>46.5696</v>
      </c>
      <c r="I38" s="257">
        <f>H38*E38</f>
        <v>24834.636287999998</v>
      </c>
      <c r="J38" s="85"/>
      <c r="K38" s="85"/>
    </row>
    <row r="39" spans="1:11" ht="12.75">
      <c r="A39" s="108">
        <v>5625</v>
      </c>
      <c r="B39" s="109" t="s">
        <v>128</v>
      </c>
      <c r="C39" s="247" t="s">
        <v>145</v>
      </c>
      <c r="D39" s="111" t="s">
        <v>121</v>
      </c>
      <c r="E39" s="77">
        <v>294.69</v>
      </c>
      <c r="F39" s="77">
        <v>281.47</v>
      </c>
      <c r="G39" s="113">
        <f>F39*E39</f>
        <v>82946.39430000001</v>
      </c>
      <c r="H39" s="113">
        <f>F39*$I$7+F39</f>
        <v>354.65220000000005</v>
      </c>
      <c r="I39" s="257">
        <f>H39*E39</f>
        <v>104512.45681800002</v>
      </c>
      <c r="J39" s="85"/>
      <c r="K39" s="85"/>
    </row>
    <row r="40" spans="1:11" ht="25.5">
      <c r="A40" s="108" t="s">
        <v>159</v>
      </c>
      <c r="B40" s="109" t="s">
        <v>140</v>
      </c>
      <c r="C40" s="247" t="s">
        <v>146</v>
      </c>
      <c r="D40" s="111" t="s">
        <v>121</v>
      </c>
      <c r="E40" s="77">
        <v>1344.19325</v>
      </c>
      <c r="F40" s="77">
        <v>12.09</v>
      </c>
      <c r="G40" s="113">
        <f>F40*E40</f>
        <v>16251.2963925</v>
      </c>
      <c r="H40" s="113">
        <f>F40*$I$7+F40</f>
        <v>15.2334</v>
      </c>
      <c r="I40" s="257">
        <f>H40*E40</f>
        <v>20476.63345455</v>
      </c>
      <c r="J40" s="85"/>
      <c r="K40" s="85"/>
    </row>
    <row r="41" spans="1:11" ht="25.5">
      <c r="A41" s="108"/>
      <c r="B41" s="109" t="s">
        <v>150</v>
      </c>
      <c r="C41" s="247" t="s">
        <v>147</v>
      </c>
      <c r="D41" s="111"/>
      <c r="E41" s="77"/>
      <c r="F41" s="77"/>
      <c r="G41" s="112"/>
      <c r="H41" s="112"/>
      <c r="I41" s="112"/>
      <c r="J41" s="85"/>
      <c r="K41" s="85"/>
    </row>
    <row r="42" spans="1:11" ht="12.75">
      <c r="A42" s="108" t="s">
        <v>162</v>
      </c>
      <c r="B42" s="109" t="s">
        <v>165</v>
      </c>
      <c r="C42" s="247" t="s">
        <v>148</v>
      </c>
      <c r="D42" s="111" t="s">
        <v>9</v>
      </c>
      <c r="E42" s="77">
        <v>255</v>
      </c>
      <c r="F42" s="77">
        <v>71.8</v>
      </c>
      <c r="G42" s="113">
        <f>F42*E42</f>
        <v>18309</v>
      </c>
      <c r="H42" s="113">
        <f>F42*$I$7+F42</f>
        <v>90.46799999999999</v>
      </c>
      <c r="I42" s="257">
        <f>H42*E42</f>
        <v>23069.339999999997</v>
      </c>
      <c r="J42" s="85"/>
      <c r="K42" s="85"/>
    </row>
    <row r="43" spans="1:11" ht="12.75">
      <c r="A43" s="108" t="s">
        <v>163</v>
      </c>
      <c r="B43" s="109" t="s">
        <v>166</v>
      </c>
      <c r="C43" s="247" t="s">
        <v>149</v>
      </c>
      <c r="D43" s="111" t="s">
        <v>9</v>
      </c>
      <c r="E43" s="77">
        <v>638</v>
      </c>
      <c r="F43" s="77">
        <v>143.45</v>
      </c>
      <c r="G43" s="113">
        <f>F43*E43</f>
        <v>91521.09999999999</v>
      </c>
      <c r="H43" s="113">
        <f>F43*$I$7+F43</f>
        <v>180.74699999999999</v>
      </c>
      <c r="I43" s="257">
        <f>H43*E43</f>
        <v>115316.586</v>
      </c>
      <c r="J43" s="85"/>
      <c r="K43" s="85"/>
    </row>
    <row r="44" spans="1:11" ht="25.5">
      <c r="A44" s="108" t="s">
        <v>161</v>
      </c>
      <c r="B44" s="109" t="s">
        <v>167</v>
      </c>
      <c r="C44" s="247" t="s">
        <v>142</v>
      </c>
      <c r="D44" s="111" t="s">
        <v>102</v>
      </c>
      <c r="E44" s="77">
        <v>38</v>
      </c>
      <c r="F44" s="77">
        <v>712.63</v>
      </c>
      <c r="G44" s="113">
        <f>F44*E44</f>
        <v>27079.94</v>
      </c>
      <c r="H44" s="113">
        <f>F44*$I$7+F44</f>
        <v>897.9138</v>
      </c>
      <c r="I44" s="257">
        <f>H44*E44</f>
        <v>34120.7244</v>
      </c>
      <c r="J44" s="85"/>
      <c r="K44" s="85"/>
    </row>
    <row r="45" spans="1:11" ht="25.5">
      <c r="A45" s="108" t="s">
        <v>160</v>
      </c>
      <c r="B45" s="109" t="s">
        <v>168</v>
      </c>
      <c r="C45" s="247" t="s">
        <v>190</v>
      </c>
      <c r="D45" s="111" t="s">
        <v>102</v>
      </c>
      <c r="E45" s="77">
        <v>12.999999</v>
      </c>
      <c r="F45" s="77">
        <v>1425.26</v>
      </c>
      <c r="G45" s="113">
        <f>F45*E45</f>
        <v>18528.37857474</v>
      </c>
      <c r="H45" s="113">
        <f>F45*$I$7+F45</f>
        <v>1795.8276</v>
      </c>
      <c r="I45" s="257">
        <f>H45*E45</f>
        <v>23345.757004172403</v>
      </c>
      <c r="J45" s="85"/>
      <c r="K45" s="85"/>
    </row>
    <row r="46" spans="1:11" ht="12.75">
      <c r="A46" s="108"/>
      <c r="B46" s="109"/>
      <c r="C46" s="232" t="s">
        <v>151</v>
      </c>
      <c r="D46" s="111"/>
      <c r="E46" s="77"/>
      <c r="F46" s="77"/>
      <c r="G46" s="229">
        <f>SUM(G36:G45)</f>
        <v>302311.53486724006</v>
      </c>
      <c r="H46" s="229"/>
      <c r="I46" s="229">
        <f>SUM(I36:I45)</f>
        <v>380912.5339327224</v>
      </c>
      <c r="J46" s="85"/>
      <c r="K46" s="85"/>
    </row>
    <row r="47" spans="1:11" ht="12.75">
      <c r="A47" s="108"/>
      <c r="B47" s="109"/>
      <c r="C47" s="110"/>
      <c r="D47" s="111"/>
      <c r="E47" s="77"/>
      <c r="F47" s="77"/>
      <c r="G47" s="112"/>
      <c r="H47" s="112"/>
      <c r="I47" s="112"/>
      <c r="J47" s="85"/>
      <c r="K47" s="85"/>
    </row>
    <row r="48" spans="1:11" ht="12.75">
      <c r="A48" s="108"/>
      <c r="B48" s="231">
        <v>4</v>
      </c>
      <c r="C48" s="251" t="s">
        <v>89</v>
      </c>
      <c r="D48" s="233"/>
      <c r="E48" s="245"/>
      <c r="F48" s="245"/>
      <c r="G48" s="229"/>
      <c r="H48" s="112"/>
      <c r="I48" s="229"/>
      <c r="J48" s="85"/>
      <c r="K48" s="85"/>
    </row>
    <row r="49" spans="1:9" s="103" customFormat="1" ht="38.25">
      <c r="A49" s="256" t="s">
        <v>110</v>
      </c>
      <c r="B49" s="235" t="s">
        <v>152</v>
      </c>
      <c r="C49" s="238" t="s">
        <v>111</v>
      </c>
      <c r="D49" s="221" t="s">
        <v>9</v>
      </c>
      <c r="E49" s="222">
        <v>6725.43</v>
      </c>
      <c r="F49" s="237">
        <v>26.71</v>
      </c>
      <c r="G49" s="113">
        <f aca="true" t="shared" si="2" ref="G49:G56">F49*E49</f>
        <v>179636.2353</v>
      </c>
      <c r="H49" s="113">
        <f aca="true" t="shared" si="3" ref="H49:H55">F49*$I$7+F49</f>
        <v>33.6546</v>
      </c>
      <c r="I49" s="257">
        <f aca="true" t="shared" si="4" ref="I49:I56">H49*E49</f>
        <v>226341.65647800002</v>
      </c>
    </row>
    <row r="50" spans="1:11" s="103" customFormat="1" ht="25.5">
      <c r="A50" s="256" t="s">
        <v>54</v>
      </c>
      <c r="B50" s="235" t="s">
        <v>153</v>
      </c>
      <c r="C50" s="238" t="s">
        <v>112</v>
      </c>
      <c r="D50" s="221" t="s">
        <v>9</v>
      </c>
      <c r="E50" s="222">
        <v>3369.52</v>
      </c>
      <c r="F50" s="237">
        <v>21.96</v>
      </c>
      <c r="G50" s="113">
        <f t="shared" si="2"/>
        <v>73994.65920000001</v>
      </c>
      <c r="H50" s="113">
        <f t="shared" si="3"/>
        <v>27.669600000000003</v>
      </c>
      <c r="I50" s="257">
        <f t="shared" si="4"/>
        <v>93233.27059200002</v>
      </c>
      <c r="J50" s="195"/>
      <c r="K50" s="196"/>
    </row>
    <row r="51" spans="1:11" s="114" customFormat="1" ht="12.75">
      <c r="A51" s="108">
        <v>72196</v>
      </c>
      <c r="B51" s="109" t="s">
        <v>154</v>
      </c>
      <c r="C51" s="110" t="s">
        <v>100</v>
      </c>
      <c r="D51" s="111" t="s">
        <v>9</v>
      </c>
      <c r="E51" s="77">
        <v>36.78</v>
      </c>
      <c r="F51" s="77">
        <v>13.24</v>
      </c>
      <c r="G51" s="112">
        <f t="shared" si="2"/>
        <v>486.96720000000005</v>
      </c>
      <c r="H51" s="113">
        <f t="shared" si="3"/>
        <v>16.6824</v>
      </c>
      <c r="I51" s="191">
        <f t="shared" si="4"/>
        <v>613.5786720000001</v>
      </c>
      <c r="K51" s="115"/>
    </row>
    <row r="52" spans="1:11" s="114" customFormat="1" ht="12.75">
      <c r="A52" s="108" t="s">
        <v>139</v>
      </c>
      <c r="B52" s="109" t="s">
        <v>155</v>
      </c>
      <c r="C52" s="110" t="s">
        <v>173</v>
      </c>
      <c r="D52" s="111" t="s">
        <v>31</v>
      </c>
      <c r="E52" s="77">
        <v>17087.94095</v>
      </c>
      <c r="F52" s="77">
        <v>7.33</v>
      </c>
      <c r="G52" s="112">
        <f t="shared" si="2"/>
        <v>125254.6071635</v>
      </c>
      <c r="H52" s="113">
        <f t="shared" si="3"/>
        <v>9.235800000000001</v>
      </c>
      <c r="I52" s="191">
        <f t="shared" si="4"/>
        <v>157820.80502601003</v>
      </c>
      <c r="K52" s="115"/>
    </row>
    <row r="53" spans="1:11" s="114" customFormat="1" ht="12.75">
      <c r="A53" s="108" t="s">
        <v>176</v>
      </c>
      <c r="B53" s="109" t="s">
        <v>156</v>
      </c>
      <c r="C53" s="110" t="s">
        <v>175</v>
      </c>
      <c r="D53" s="111" t="s">
        <v>102</v>
      </c>
      <c r="E53" s="77">
        <v>1000</v>
      </c>
      <c r="F53" s="77">
        <v>20.72</v>
      </c>
      <c r="G53" s="112">
        <f t="shared" si="2"/>
        <v>20720</v>
      </c>
      <c r="H53" s="113">
        <f t="shared" si="3"/>
        <v>26.1072</v>
      </c>
      <c r="I53" s="191">
        <f t="shared" si="4"/>
        <v>26107.199999999997</v>
      </c>
      <c r="K53" s="115"/>
    </row>
    <row r="54" spans="1:11" s="114" customFormat="1" ht="25.5">
      <c r="A54" s="263" t="s">
        <v>177</v>
      </c>
      <c r="B54" s="109" t="s">
        <v>156</v>
      </c>
      <c r="C54" s="110" t="s">
        <v>174</v>
      </c>
      <c r="D54" s="111" t="s">
        <v>102</v>
      </c>
      <c r="E54" s="77">
        <v>1000</v>
      </c>
      <c r="F54" s="77">
        <v>18</v>
      </c>
      <c r="G54" s="112">
        <f>F54*E54</f>
        <v>18000</v>
      </c>
      <c r="H54" s="113">
        <f>F54*$I$7+F54</f>
        <v>22.68</v>
      </c>
      <c r="I54" s="191">
        <f>H54*E54</f>
        <v>22680</v>
      </c>
      <c r="K54" s="115"/>
    </row>
    <row r="55" spans="1:11" s="114" customFormat="1" ht="12.75">
      <c r="A55" s="108" t="s">
        <v>171</v>
      </c>
      <c r="B55" s="109" t="s">
        <v>169</v>
      </c>
      <c r="C55" s="110" t="s">
        <v>172</v>
      </c>
      <c r="D55" s="111" t="s">
        <v>31</v>
      </c>
      <c r="E55" s="77">
        <v>10108.56</v>
      </c>
      <c r="F55" s="77">
        <v>26.07</v>
      </c>
      <c r="G55" s="112">
        <f t="shared" si="2"/>
        <v>263530.1592</v>
      </c>
      <c r="H55" s="113">
        <f t="shared" si="3"/>
        <v>32.8482</v>
      </c>
      <c r="I55" s="191">
        <f t="shared" si="4"/>
        <v>332048.00059199997</v>
      </c>
      <c r="K55" s="115"/>
    </row>
    <row r="56" spans="1:11" s="114" customFormat="1" ht="12.75">
      <c r="A56" s="108" t="s">
        <v>129</v>
      </c>
      <c r="B56" s="109" t="s">
        <v>170</v>
      </c>
      <c r="C56" s="110" t="s">
        <v>184</v>
      </c>
      <c r="D56" s="111" t="s">
        <v>102</v>
      </c>
      <c r="E56" s="77">
        <v>42</v>
      </c>
      <c r="F56" s="77">
        <v>98.02</v>
      </c>
      <c r="G56" s="112">
        <f t="shared" si="2"/>
        <v>4116.84</v>
      </c>
      <c r="H56" s="113">
        <f>F56*$I$7+F56+0.000095</f>
        <v>123.505295</v>
      </c>
      <c r="I56" s="191">
        <f t="shared" si="4"/>
        <v>5187.22239</v>
      </c>
      <c r="K56" s="115"/>
    </row>
    <row r="57" spans="1:11" ht="12.75">
      <c r="A57" s="223"/>
      <c r="B57" s="252"/>
      <c r="C57" s="232" t="s">
        <v>90</v>
      </c>
      <c r="D57" s="84"/>
      <c r="E57" s="86"/>
      <c r="F57" s="86"/>
      <c r="G57" s="229">
        <f>SUM(G49:G56)</f>
        <v>685739.4680634999</v>
      </c>
      <c r="H57" s="229"/>
      <c r="I57" s="229">
        <f>SUM(I49:I56)</f>
        <v>864031.73375001</v>
      </c>
      <c r="J57" s="85"/>
      <c r="K57" s="85"/>
    </row>
    <row r="58" spans="1:11" s="87" customFormat="1" ht="12.75">
      <c r="A58" s="260"/>
      <c r="B58" s="109"/>
      <c r="C58" s="261"/>
      <c r="D58" s="262"/>
      <c r="E58" s="221"/>
      <c r="F58" s="112"/>
      <c r="G58" s="253"/>
      <c r="H58" s="112"/>
      <c r="I58" s="253"/>
      <c r="J58" s="88"/>
      <c r="K58" s="88"/>
    </row>
    <row r="59" spans="1:9" ht="4.5" customHeight="1">
      <c r="A59" s="285"/>
      <c r="B59" s="285"/>
      <c r="C59" s="285"/>
      <c r="D59" s="285"/>
      <c r="E59" s="285"/>
      <c r="F59" s="285"/>
      <c r="G59" s="285"/>
      <c r="H59" s="285"/>
      <c r="I59" s="285"/>
    </row>
    <row r="60" spans="1:11" s="94" customFormat="1" ht="15.75">
      <c r="A60" s="288" t="s">
        <v>85</v>
      </c>
      <c r="B60" s="288"/>
      <c r="C60" s="288"/>
      <c r="D60" s="288"/>
      <c r="E60" s="288"/>
      <c r="F60" s="288"/>
      <c r="G60" s="254">
        <f>G57+G33+G23+G15+G46</f>
        <v>2160722.87510914</v>
      </c>
      <c r="H60" s="255"/>
      <c r="I60" s="254">
        <f>I57+I33+I23+I15+I46</f>
        <v>2722510.826627516</v>
      </c>
      <c r="J60" s="93"/>
      <c r="K60" s="95"/>
    </row>
    <row r="61" spans="2:10" ht="12.75">
      <c r="B61" s="72"/>
      <c r="C61" s="70"/>
      <c r="D61" s="71"/>
      <c r="G61" s="274"/>
      <c r="I61" s="85"/>
      <c r="J61" s="88"/>
    </row>
    <row r="62" spans="2:10" ht="15.75">
      <c r="B62" s="72"/>
      <c r="C62" s="70"/>
      <c r="D62" s="71"/>
      <c r="G62" s="220"/>
      <c r="H62" s="90"/>
      <c r="I62" s="276"/>
      <c r="J62" s="85"/>
    </row>
    <row r="63" spans="1:10" ht="12.75">
      <c r="A63" s="292"/>
      <c r="B63" s="292"/>
      <c r="C63" s="292"/>
      <c r="D63" s="292"/>
      <c r="E63" s="292"/>
      <c r="F63" s="292"/>
      <c r="G63" s="292"/>
      <c r="H63" s="292"/>
      <c r="I63" s="98"/>
      <c r="J63" s="91"/>
    </row>
    <row r="64" spans="1:10" ht="15.75">
      <c r="A64" s="224"/>
      <c r="B64" s="224"/>
      <c r="C64" s="224"/>
      <c r="D64" s="224"/>
      <c r="E64" s="224"/>
      <c r="F64" s="224"/>
      <c r="G64" s="273"/>
      <c r="H64" s="224"/>
      <c r="I64" s="275"/>
      <c r="J64" s="106"/>
    </row>
    <row r="65" spans="2:11" ht="18">
      <c r="B65" s="72"/>
      <c r="C65" s="200"/>
      <c r="D65" s="71"/>
      <c r="G65" s="104"/>
      <c r="H65" s="105"/>
      <c r="I65" s="88"/>
      <c r="J65" s="85"/>
      <c r="K65" s="91"/>
    </row>
    <row r="66" spans="2:10" ht="12.75">
      <c r="B66" s="72"/>
      <c r="C66" s="70"/>
      <c r="D66" s="71"/>
      <c r="G66" s="271"/>
      <c r="H66" s="90"/>
      <c r="I66" s="270"/>
      <c r="J66" s="85"/>
    </row>
    <row r="67" spans="2:10" ht="15">
      <c r="B67" s="72"/>
      <c r="C67" s="70"/>
      <c r="D67" s="198"/>
      <c r="G67" s="272"/>
      <c r="H67" s="90"/>
      <c r="I67" s="96"/>
      <c r="J67" s="85"/>
    </row>
    <row r="68" spans="2:9" ht="12.75">
      <c r="B68" s="72"/>
      <c r="C68" s="70"/>
      <c r="D68" s="71"/>
      <c r="G68" s="107"/>
      <c r="H68" s="90"/>
      <c r="I68" s="85"/>
    </row>
    <row r="69" spans="2:10" ht="15">
      <c r="B69" s="72"/>
      <c r="C69" s="70"/>
      <c r="D69" s="71"/>
      <c r="G69" s="197"/>
      <c r="H69" s="90"/>
      <c r="I69" s="85"/>
      <c r="J69" s="85"/>
    </row>
    <row r="70" spans="2:10" ht="15">
      <c r="B70" s="78"/>
      <c r="C70" s="79"/>
      <c r="D70" s="80"/>
      <c r="G70" s="85"/>
      <c r="H70" s="91"/>
      <c r="I70" s="106"/>
      <c r="J70" s="268"/>
    </row>
    <row r="71" spans="2:10" ht="15">
      <c r="B71" s="78"/>
      <c r="C71" s="79"/>
      <c r="D71" s="80"/>
      <c r="G71" s="85"/>
      <c r="J71" s="92"/>
    </row>
    <row r="72" spans="2:10" ht="15">
      <c r="B72" s="78"/>
      <c r="C72" s="79"/>
      <c r="D72" s="80"/>
      <c r="G72" s="85"/>
      <c r="J72" s="85"/>
    </row>
    <row r="74" ht="12.75">
      <c r="H74" s="85"/>
    </row>
    <row r="75" ht="12.75">
      <c r="G75" s="91"/>
    </row>
  </sheetData>
  <sheetProtection password="F751" sheet="1" objects="1" scenarios="1"/>
  <mergeCells count="18">
    <mergeCell ref="H9:I9"/>
    <mergeCell ref="A59:I59"/>
    <mergeCell ref="A6:I6"/>
    <mergeCell ref="A7:C7"/>
    <mergeCell ref="A1:I1"/>
    <mergeCell ref="A2:I2"/>
    <mergeCell ref="A4:I4"/>
    <mergeCell ref="A5:I5"/>
    <mergeCell ref="A63:H63"/>
    <mergeCell ref="D7:E7"/>
    <mergeCell ref="F7:G7"/>
    <mergeCell ref="A8:I8"/>
    <mergeCell ref="B9:B10"/>
    <mergeCell ref="C9:C10"/>
    <mergeCell ref="D9:D10"/>
    <mergeCell ref="A60:F60"/>
    <mergeCell ref="E9:E10"/>
    <mergeCell ref="F9:G9"/>
  </mergeCells>
  <conditionalFormatting sqref="E12:E32">
    <cfRule type="cellIs" priority="1" dxfId="0" operator="equal" stopIfTrue="1">
      <formula>0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3"/>
  <headerFooter alignWithMargins="0">
    <oddFooter>&amp;CPágina &amp;P de &amp;N</oddFooter>
  </headerFooter>
  <rowBreaks count="1" manualBreakCount="1">
    <brk id="37" max="8" man="1"/>
  </rowBreaks>
  <legacyDrawing r:id="rId2"/>
  <oleObjects>
    <oleObject progId="Word.Picture.8" shapeId="6472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Normal="75" workbookViewId="0" topLeftCell="A1">
      <selection activeCell="G33" sqref="G33"/>
    </sheetView>
  </sheetViews>
  <sheetFormatPr defaultColWidth="9.140625" defaultRowHeight="12.75"/>
  <cols>
    <col min="2" max="2" width="10.28125" style="0" bestFit="1" customWidth="1"/>
    <col min="4" max="4" width="13.140625" style="0" bestFit="1" customWidth="1"/>
  </cols>
  <sheetData>
    <row r="1" spans="1:11" ht="23.25">
      <c r="A1" s="325" t="s">
        <v>51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23.25">
      <c r="A2" s="282" t="s">
        <v>47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23.25">
      <c r="A3" s="82"/>
      <c r="B3" s="82"/>
      <c r="C3" s="82"/>
      <c r="D3" s="82"/>
      <c r="E3" s="82"/>
      <c r="F3" s="82"/>
      <c r="G3" s="82"/>
      <c r="H3" s="81"/>
      <c r="I3" s="83"/>
      <c r="J3" s="73"/>
      <c r="K3" s="73"/>
    </row>
    <row r="4" spans="1:11" ht="23.25">
      <c r="A4" s="326" t="s">
        <v>57</v>
      </c>
      <c r="B4" s="327"/>
      <c r="C4" s="327"/>
      <c r="D4" s="327"/>
      <c r="E4" s="327"/>
      <c r="F4" s="327"/>
      <c r="G4" s="327"/>
      <c r="H4" s="327"/>
      <c r="I4" s="327"/>
      <c r="J4" s="327"/>
      <c r="K4" s="328"/>
    </row>
    <row r="5" spans="1:11" ht="4.5" customHeight="1">
      <c r="A5" s="329"/>
      <c r="B5" s="329"/>
      <c r="C5" s="329"/>
      <c r="D5" s="329"/>
      <c r="E5" s="329"/>
      <c r="F5" s="329"/>
      <c r="G5" s="329"/>
      <c r="H5" s="329"/>
      <c r="I5" s="329"/>
      <c r="J5" s="73"/>
      <c r="K5" s="73"/>
    </row>
    <row r="6" spans="1:11" s="119" customFormat="1" ht="20.25" customHeight="1">
      <c r="A6" s="116" t="s">
        <v>186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</row>
    <row r="7" spans="1:11" s="119" customFormat="1" ht="20.25" customHeight="1" hidden="1">
      <c r="A7" s="314" t="s">
        <v>187</v>
      </c>
      <c r="B7" s="315"/>
      <c r="C7" s="315"/>
      <c r="D7" s="315"/>
      <c r="E7" s="316"/>
      <c r="F7" s="317" t="s">
        <v>188</v>
      </c>
      <c r="G7" s="318"/>
      <c r="H7" s="319"/>
      <c r="I7" s="320" t="s">
        <v>189</v>
      </c>
      <c r="J7" s="321"/>
      <c r="K7" s="322"/>
    </row>
    <row r="8" spans="1:11" s="119" customFormat="1" ht="15">
      <c r="A8" s="308" t="s">
        <v>183</v>
      </c>
      <c r="B8" s="309"/>
      <c r="C8" s="309"/>
      <c r="D8" s="309"/>
      <c r="E8" s="309"/>
      <c r="F8" s="309"/>
      <c r="G8" s="309"/>
      <c r="H8" s="121"/>
      <c r="I8" s="120" t="s">
        <v>98</v>
      </c>
      <c r="J8" s="323">
        <f>ORÇAMENTO!F7</f>
        <v>41253</v>
      </c>
      <c r="K8" s="324"/>
    </row>
    <row r="9" spans="1:11" s="119" customFormat="1" ht="4.5" customHeight="1" thickBot="1">
      <c r="A9" s="313"/>
      <c r="B9" s="313"/>
      <c r="C9" s="313"/>
      <c r="D9" s="122"/>
      <c r="E9" s="122"/>
      <c r="F9" s="122"/>
      <c r="G9" s="122"/>
      <c r="H9" s="122"/>
      <c r="I9" s="122"/>
      <c r="J9" s="122"/>
      <c r="K9" s="122"/>
    </row>
    <row r="10" spans="1:11" s="119" customFormat="1" ht="12.75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5"/>
    </row>
    <row r="11" spans="1:11" s="119" customFormat="1" ht="12.75">
      <c r="A11" s="126" t="s">
        <v>58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7"/>
    </row>
    <row r="12" spans="1:11" s="119" customFormat="1" ht="13.5" thickBot="1">
      <c r="A12" s="126"/>
      <c r="B12" s="122"/>
      <c r="C12" s="122"/>
      <c r="D12" s="122"/>
      <c r="E12" s="122"/>
      <c r="F12" s="122"/>
      <c r="G12" s="122"/>
      <c r="H12" s="122"/>
      <c r="I12" s="122"/>
      <c r="J12" s="122"/>
      <c r="K12" s="127"/>
    </row>
    <row r="13" spans="1:11" s="119" customFormat="1" ht="13.5" thickBot="1">
      <c r="A13" s="126"/>
      <c r="B13" s="128">
        <v>0.009</v>
      </c>
      <c r="C13" s="122"/>
      <c r="D13" s="122"/>
      <c r="E13" s="122"/>
      <c r="F13" s="122"/>
      <c r="G13" s="122"/>
      <c r="H13" s="122"/>
      <c r="I13" s="122"/>
      <c r="J13" s="122"/>
      <c r="K13" s="127"/>
    </row>
    <row r="14" spans="1:11" s="119" customFormat="1" ht="12.75">
      <c r="A14" s="126"/>
      <c r="B14" s="122"/>
      <c r="C14" s="122"/>
      <c r="D14" s="122"/>
      <c r="E14" s="129" t="s">
        <v>59</v>
      </c>
      <c r="F14" s="122"/>
      <c r="G14" s="122"/>
      <c r="H14" s="122"/>
      <c r="I14" s="130" t="s">
        <v>60</v>
      </c>
      <c r="J14" s="131">
        <f>1+B17+B21+B29</f>
        <v>1.0925</v>
      </c>
      <c r="K14" s="127"/>
    </row>
    <row r="15" spans="1:11" s="119" customFormat="1" ht="12.75">
      <c r="A15" s="126" t="s">
        <v>61</v>
      </c>
      <c r="B15" s="122"/>
      <c r="C15" s="122"/>
      <c r="D15" s="122"/>
      <c r="E15" s="129" t="s">
        <v>62</v>
      </c>
      <c r="F15" s="122"/>
      <c r="G15" s="122"/>
      <c r="H15" s="122"/>
      <c r="I15" s="130" t="s">
        <v>63</v>
      </c>
      <c r="J15" s="131">
        <f>1+B13</f>
        <v>1.009</v>
      </c>
      <c r="K15" s="127"/>
    </row>
    <row r="16" spans="1:11" s="119" customFormat="1" ht="13.5" thickBot="1">
      <c r="A16" s="126"/>
      <c r="B16" s="122"/>
      <c r="C16" s="122"/>
      <c r="D16" s="122"/>
      <c r="E16" s="129" t="s">
        <v>64</v>
      </c>
      <c r="F16" s="122"/>
      <c r="G16" s="122"/>
      <c r="H16" s="122"/>
      <c r="I16" s="130" t="s">
        <v>65</v>
      </c>
      <c r="J16" s="131">
        <f>1+B25</f>
        <v>1.079</v>
      </c>
      <c r="K16" s="127"/>
    </row>
    <row r="17" spans="1:11" s="119" customFormat="1" ht="13.5" thickBot="1">
      <c r="A17" s="126"/>
      <c r="B17" s="128">
        <v>0.019</v>
      </c>
      <c r="C17" s="122"/>
      <c r="D17" s="122"/>
      <c r="E17" s="129" t="s">
        <v>66</v>
      </c>
      <c r="F17" s="122"/>
      <c r="G17" s="122"/>
      <c r="H17" s="122"/>
      <c r="I17" s="130" t="s">
        <v>67</v>
      </c>
      <c r="J17" s="131">
        <f>1-C34-E34-G34-C36</f>
        <v>0.9435</v>
      </c>
      <c r="K17" s="127"/>
    </row>
    <row r="18" spans="1:11" s="119" customFormat="1" ht="12.75">
      <c r="A18" s="126"/>
      <c r="B18" s="122"/>
      <c r="C18" s="122"/>
      <c r="D18" s="122"/>
      <c r="E18" s="122"/>
      <c r="F18" s="122"/>
      <c r="G18" s="122"/>
      <c r="H18" s="122"/>
      <c r="I18" s="122"/>
      <c r="J18" s="122"/>
      <c r="K18" s="127"/>
    </row>
    <row r="19" spans="1:11" s="119" customFormat="1" ht="12.75">
      <c r="A19" s="126" t="s">
        <v>68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7"/>
    </row>
    <row r="20" spans="1:11" s="119" customFormat="1" ht="13.5" thickBot="1">
      <c r="A20" s="126"/>
      <c r="B20" s="122"/>
      <c r="C20" s="122"/>
      <c r="D20" s="122"/>
      <c r="E20" s="122"/>
      <c r="F20" s="122"/>
      <c r="G20" s="122"/>
      <c r="H20" s="122"/>
      <c r="I20" s="122"/>
      <c r="J20" s="122"/>
      <c r="K20" s="127"/>
    </row>
    <row r="21" spans="1:11" s="119" customFormat="1" ht="13.5" thickBot="1">
      <c r="A21" s="126"/>
      <c r="B21" s="128">
        <v>0.07</v>
      </c>
      <c r="C21" s="122"/>
      <c r="D21" s="122"/>
      <c r="E21" s="122"/>
      <c r="F21" s="122"/>
      <c r="G21" s="122"/>
      <c r="H21" s="122"/>
      <c r="I21" s="122"/>
      <c r="J21" s="122"/>
      <c r="K21" s="127"/>
    </row>
    <row r="22" spans="1:11" s="119" customFormat="1" ht="12.75">
      <c r="A22" s="126"/>
      <c r="B22" s="122"/>
      <c r="C22" s="122"/>
      <c r="D22" s="122"/>
      <c r="E22" s="122"/>
      <c r="F22" s="122"/>
      <c r="G22" s="122"/>
      <c r="H22" s="122"/>
      <c r="I22" s="122"/>
      <c r="J22" s="122"/>
      <c r="K22" s="127"/>
    </row>
    <row r="23" spans="1:11" s="119" customFormat="1" ht="12.75">
      <c r="A23" s="126" t="s">
        <v>69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7"/>
    </row>
    <row r="24" spans="1:11" s="119" customFormat="1" ht="13.5" thickBot="1">
      <c r="A24" s="126"/>
      <c r="B24" s="122"/>
      <c r="C24" s="122"/>
      <c r="D24" s="122"/>
      <c r="E24" s="122"/>
      <c r="F24" s="122"/>
      <c r="G24" s="122"/>
      <c r="H24" s="122"/>
      <c r="I24" s="122"/>
      <c r="J24" s="122"/>
      <c r="K24" s="127"/>
    </row>
    <row r="25" spans="1:11" s="119" customFormat="1" ht="13.5" thickBot="1">
      <c r="A25" s="126"/>
      <c r="B25" s="128">
        <v>0.079</v>
      </c>
      <c r="C25" s="122"/>
      <c r="D25" s="122"/>
      <c r="E25" s="122"/>
      <c r="F25" s="122"/>
      <c r="G25" s="122"/>
      <c r="H25" s="122"/>
      <c r="I25" s="122"/>
      <c r="J25" s="122"/>
      <c r="K25" s="127"/>
    </row>
    <row r="26" spans="1:11" s="119" customFormat="1" ht="12.75">
      <c r="A26" s="126"/>
      <c r="B26" s="122"/>
      <c r="C26" s="122"/>
      <c r="D26" s="122"/>
      <c r="E26" s="122"/>
      <c r="F26" s="122"/>
      <c r="G26" s="122"/>
      <c r="H26" s="122"/>
      <c r="I26" s="122"/>
      <c r="J26" s="122"/>
      <c r="K26" s="127"/>
    </row>
    <row r="27" spans="1:11" s="119" customFormat="1" ht="12.75">
      <c r="A27" s="126" t="s">
        <v>70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7"/>
    </row>
    <row r="28" spans="1:11" s="119" customFormat="1" ht="13.5" thickBot="1">
      <c r="A28" s="126"/>
      <c r="B28" s="122"/>
      <c r="C28" s="122"/>
      <c r="D28" s="122"/>
      <c r="E28" s="122"/>
      <c r="F28" s="122"/>
      <c r="G28" s="122"/>
      <c r="H28" s="122"/>
      <c r="I28" s="122"/>
      <c r="J28" s="122"/>
      <c r="K28" s="127"/>
    </row>
    <row r="29" spans="1:11" s="119" customFormat="1" ht="13.5" thickBot="1">
      <c r="A29" s="126"/>
      <c r="B29" s="128">
        <v>0.0035</v>
      </c>
      <c r="C29" s="122"/>
      <c r="D29" s="122"/>
      <c r="E29" s="122"/>
      <c r="F29" s="122"/>
      <c r="G29" s="122"/>
      <c r="H29" s="122"/>
      <c r="I29" s="122"/>
      <c r="J29" s="122"/>
      <c r="K29" s="127"/>
    </row>
    <row r="30" spans="1:11" s="119" customFormat="1" ht="12.75">
      <c r="A30" s="126"/>
      <c r="B30" s="132"/>
      <c r="C30" s="122"/>
      <c r="D30" s="122"/>
      <c r="E30" s="122"/>
      <c r="F30" s="122"/>
      <c r="G30" s="122"/>
      <c r="H30" s="122"/>
      <c r="I30" s="122"/>
      <c r="J30" s="122"/>
      <c r="K30" s="127"/>
    </row>
    <row r="31" spans="1:11" s="119" customFormat="1" ht="25.5" customHeight="1">
      <c r="A31" s="310" t="s">
        <v>71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2"/>
    </row>
    <row r="32" spans="1:11" s="119" customFormat="1" ht="12.75">
      <c r="A32" s="133" t="s">
        <v>72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7"/>
    </row>
    <row r="33" spans="1:11" s="119" customFormat="1" ht="13.5" thickBot="1">
      <c r="A33" s="126"/>
      <c r="B33" s="122"/>
      <c r="C33" s="122"/>
      <c r="D33" s="122"/>
      <c r="E33" s="122"/>
      <c r="F33" s="122"/>
      <c r="G33" s="122"/>
      <c r="H33" s="122"/>
      <c r="I33" s="122"/>
      <c r="J33" s="122"/>
      <c r="K33" s="127"/>
    </row>
    <row r="34" spans="1:11" s="119" customFormat="1" ht="13.5" thickBot="1">
      <c r="A34" s="126"/>
      <c r="B34" s="122" t="s">
        <v>73</v>
      </c>
      <c r="C34" s="128">
        <v>0.03</v>
      </c>
      <c r="D34" s="134" t="s">
        <v>74</v>
      </c>
      <c r="E34" s="128">
        <v>0.0065</v>
      </c>
      <c r="F34" s="134" t="s">
        <v>75</v>
      </c>
      <c r="G34" s="128">
        <v>0.02</v>
      </c>
      <c r="H34" s="122"/>
      <c r="I34" s="122"/>
      <c r="J34" s="135"/>
      <c r="K34" s="127"/>
    </row>
    <row r="35" spans="1:11" s="119" customFormat="1" ht="13.5" thickBot="1">
      <c r="A35" s="126"/>
      <c r="B35" s="122"/>
      <c r="C35" s="122"/>
      <c r="D35" s="122"/>
      <c r="E35" s="122"/>
      <c r="F35" s="122"/>
      <c r="G35" s="122"/>
      <c r="H35" s="122"/>
      <c r="I35" s="122"/>
      <c r="J35" s="135"/>
      <c r="K35" s="127"/>
    </row>
    <row r="36" spans="1:11" s="119" customFormat="1" ht="13.5" thickBot="1">
      <c r="A36" s="126"/>
      <c r="B36" s="122" t="s">
        <v>76</v>
      </c>
      <c r="C36" s="128">
        <v>0</v>
      </c>
      <c r="D36" s="122"/>
      <c r="E36" s="122"/>
      <c r="F36" s="132"/>
      <c r="G36" s="122"/>
      <c r="H36" s="122"/>
      <c r="I36" s="135"/>
      <c r="J36" s="122"/>
      <c r="K36" s="127"/>
    </row>
    <row r="37" spans="1:11" s="119" customFormat="1" ht="12.75">
      <c r="A37" s="126"/>
      <c r="B37" s="122"/>
      <c r="C37" s="122"/>
      <c r="D37" s="122"/>
      <c r="E37" s="122"/>
      <c r="F37" s="122"/>
      <c r="G37" s="122"/>
      <c r="H37" s="122"/>
      <c r="I37" s="122"/>
      <c r="J37" s="122"/>
      <c r="K37" s="127"/>
    </row>
    <row r="38" spans="1:11" s="119" customFormat="1" ht="15.75">
      <c r="A38" s="126"/>
      <c r="B38" s="136"/>
      <c r="C38" s="136" t="s">
        <v>77</v>
      </c>
      <c r="D38" s="137">
        <v>0.26</v>
      </c>
      <c r="E38" s="122"/>
      <c r="F38" s="122"/>
      <c r="G38" s="122"/>
      <c r="H38" s="122"/>
      <c r="I38" s="122"/>
      <c r="J38" s="122"/>
      <c r="K38" s="127"/>
    </row>
    <row r="39" spans="1:11" ht="13.5" thickBo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6"/>
    </row>
  </sheetData>
  <sheetProtection password="F751" sheet="1" objects="1" scenarios="1"/>
  <mergeCells count="11">
    <mergeCell ref="A2:K2"/>
    <mergeCell ref="A1:K1"/>
    <mergeCell ref="A4:K4"/>
    <mergeCell ref="A5:I5"/>
    <mergeCell ref="A31:K31"/>
    <mergeCell ref="A9:C9"/>
    <mergeCell ref="A7:E7"/>
    <mergeCell ref="F7:H7"/>
    <mergeCell ref="I7:K7"/>
    <mergeCell ref="J8:K8"/>
    <mergeCell ref="A8:G8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5" r:id="rId4"/>
  <legacyDrawing r:id="rId3"/>
  <oleObjects>
    <oleObject progId="Word.Picture.8" shapeId="251707" r:id="rId1"/>
    <oleObject progId="Word.Picture.8" shapeId="700672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65" zoomScaleNormal="65" zoomScaleSheetLayoutView="65" workbookViewId="0" topLeftCell="A1">
      <selection activeCell="G11" sqref="G11"/>
    </sheetView>
  </sheetViews>
  <sheetFormatPr defaultColWidth="9.140625" defaultRowHeight="12.75"/>
  <cols>
    <col min="1" max="1" width="6.28125" style="147" customWidth="1"/>
    <col min="2" max="2" width="13.421875" style="147" customWidth="1"/>
    <col min="3" max="3" width="21.57421875" style="147" customWidth="1"/>
    <col min="4" max="4" width="17.57421875" style="147" customWidth="1"/>
    <col min="5" max="5" width="14.140625" style="188" customWidth="1"/>
    <col min="6" max="6" width="13.00390625" style="189" hidden="1" customWidth="1"/>
    <col min="7" max="14" width="14.7109375" style="147" customWidth="1"/>
    <col min="15" max="20" width="11.421875" style="147" hidden="1" customWidth="1"/>
    <col min="21" max="16384" width="11.421875" style="147" customWidth="1"/>
  </cols>
  <sheetData>
    <row r="1" spans="1:14" s="138" customFormat="1" ht="30" customHeight="1">
      <c r="A1" s="348" t="s">
        <v>178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4" s="138" customFormat="1" ht="30" customHeight="1">
      <c r="A2" s="349" t="s">
        <v>179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7" s="138" customFormat="1" ht="23.25">
      <c r="A3" s="139"/>
      <c r="B3" s="139"/>
      <c r="C3" s="139"/>
      <c r="D3" s="139"/>
      <c r="E3" s="139"/>
      <c r="F3" s="139"/>
      <c r="G3" s="139"/>
    </row>
    <row r="4" spans="1:14" s="138" customFormat="1" ht="23.25">
      <c r="A4" s="350" t="s">
        <v>99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2"/>
    </row>
    <row r="5" spans="1:13" s="138" customFormat="1" ht="4.5" customHeight="1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</row>
    <row r="6" spans="1:14" s="138" customFormat="1" ht="23.25" customHeight="1">
      <c r="A6" s="353" t="str">
        <f>ORÇAMENTO!A6</f>
        <v>OBRA: PAVIMENTAÇÃO DO PROLONGAMENTO DA AV. FÁTIMA PORTO (EST. 23+10m  a EST 107+14,60m) 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5"/>
    </row>
    <row r="7" spans="1:14" s="138" customFormat="1" ht="23.25" customHeight="1">
      <c r="A7" s="308" t="s">
        <v>183</v>
      </c>
      <c r="B7" s="309"/>
      <c r="C7" s="309"/>
      <c r="D7" s="309"/>
      <c r="E7" s="140" t="s">
        <v>95</v>
      </c>
      <c r="F7" s="141"/>
      <c r="G7" s="142">
        <f>ORÇAMENTO!F7</f>
        <v>41253</v>
      </c>
      <c r="H7" s="143"/>
      <c r="I7" s="142"/>
      <c r="J7" s="142"/>
      <c r="K7" s="142"/>
      <c r="L7" s="142"/>
      <c r="M7" s="144" t="s">
        <v>96</v>
      </c>
      <c r="N7" s="205">
        <f>ORÇAMENTO!I7</f>
        <v>0.26</v>
      </c>
    </row>
    <row r="8" spans="1:14" ht="4.5" customHeight="1" thickBot="1">
      <c r="A8" s="313"/>
      <c r="B8" s="313"/>
      <c r="C8" s="313"/>
      <c r="D8" s="313"/>
      <c r="E8" s="313"/>
      <c r="F8" s="145"/>
      <c r="G8" s="146"/>
      <c r="H8" s="332"/>
      <c r="I8" s="332"/>
      <c r="J8" s="332"/>
      <c r="K8" s="332"/>
      <c r="L8" s="332"/>
      <c r="M8" s="332"/>
      <c r="N8" s="332"/>
    </row>
    <row r="9" spans="1:14" s="153" customFormat="1" ht="12.75" customHeight="1">
      <c r="A9" s="148"/>
      <c r="B9" s="149"/>
      <c r="C9" s="150"/>
      <c r="D9" s="150"/>
      <c r="E9" s="151"/>
      <c r="F9" s="152"/>
      <c r="G9" s="225" t="s">
        <v>10</v>
      </c>
      <c r="H9" s="226"/>
      <c r="I9" s="226"/>
      <c r="J9" s="226"/>
      <c r="K9" s="226"/>
      <c r="L9" s="226"/>
      <c r="M9" s="226"/>
      <c r="N9" s="227"/>
    </row>
    <row r="10" spans="1:20" s="153" customFormat="1" ht="12.75">
      <c r="A10" s="154" t="s">
        <v>1</v>
      </c>
      <c r="B10" s="155" t="s">
        <v>11</v>
      </c>
      <c r="C10" s="155"/>
      <c r="D10" s="155" t="s">
        <v>12</v>
      </c>
      <c r="E10" s="156" t="s">
        <v>2</v>
      </c>
      <c r="F10" s="156" t="s">
        <v>13</v>
      </c>
      <c r="G10" s="157" t="s">
        <v>26</v>
      </c>
      <c r="H10" s="158"/>
      <c r="I10" s="157" t="s">
        <v>27</v>
      </c>
      <c r="J10" s="208"/>
      <c r="K10" s="157" t="s">
        <v>28</v>
      </c>
      <c r="L10" s="208"/>
      <c r="M10" s="157" t="s">
        <v>48</v>
      </c>
      <c r="N10" s="208"/>
      <c r="O10" s="206" t="s">
        <v>48</v>
      </c>
      <c r="P10" s="158"/>
      <c r="Q10" s="157" t="s">
        <v>49</v>
      </c>
      <c r="R10" s="158"/>
      <c r="S10" s="157" t="s">
        <v>50</v>
      </c>
      <c r="T10" s="158"/>
    </row>
    <row r="11" spans="1:20" s="153" customFormat="1" ht="12" customHeight="1">
      <c r="A11" s="154"/>
      <c r="B11" s="159" t="s">
        <v>15</v>
      </c>
      <c r="C11" s="160"/>
      <c r="D11" s="160" t="s">
        <v>16</v>
      </c>
      <c r="E11" s="161" t="s">
        <v>17</v>
      </c>
      <c r="F11" s="156" t="s">
        <v>17</v>
      </c>
      <c r="G11" s="162" t="s">
        <v>18</v>
      </c>
      <c r="H11" s="162" t="s">
        <v>19</v>
      </c>
      <c r="I11" s="162" t="s">
        <v>18</v>
      </c>
      <c r="J11" s="209" t="s">
        <v>19</v>
      </c>
      <c r="K11" s="162" t="s">
        <v>18</v>
      </c>
      <c r="L11" s="209" t="s">
        <v>19</v>
      </c>
      <c r="M11" s="162" t="s">
        <v>18</v>
      </c>
      <c r="N11" s="209" t="s">
        <v>19</v>
      </c>
      <c r="O11" s="158" t="s">
        <v>18</v>
      </c>
      <c r="P11" s="162" t="s">
        <v>19</v>
      </c>
      <c r="Q11" s="162" t="s">
        <v>18</v>
      </c>
      <c r="R11" s="162" t="s">
        <v>19</v>
      </c>
      <c r="S11" s="162" t="s">
        <v>18</v>
      </c>
      <c r="T11" s="162" t="s">
        <v>19</v>
      </c>
    </row>
    <row r="12" spans="1:20" s="153" customFormat="1" ht="12" customHeight="1">
      <c r="A12" s="210">
        <v>1</v>
      </c>
      <c r="B12" s="330" t="str">
        <f>ORÇAMENTO!C11</f>
        <v>SERVIÇOS PRELIMINARES</v>
      </c>
      <c r="C12" s="331"/>
      <c r="D12" s="165">
        <f>ORÇAMENTO!I15</f>
        <v>35284.837896</v>
      </c>
      <c r="E12" s="166">
        <f>D12/$D$19</f>
        <v>0.012960403150979842</v>
      </c>
      <c r="F12" s="167"/>
      <c r="G12" s="168">
        <v>50</v>
      </c>
      <c r="H12" s="169">
        <f>G12+F12</f>
        <v>50</v>
      </c>
      <c r="I12" s="204">
        <v>50</v>
      </c>
      <c r="J12" s="211">
        <f>H12+I12</f>
        <v>100</v>
      </c>
      <c r="K12" s="204">
        <v>0</v>
      </c>
      <c r="L12" s="211">
        <f>K12+J12</f>
        <v>100</v>
      </c>
      <c r="M12" s="204">
        <v>0</v>
      </c>
      <c r="N12" s="211">
        <f>L12+M12</f>
        <v>100</v>
      </c>
      <c r="O12" s="207"/>
      <c r="P12" s="170"/>
      <c r="Q12" s="170"/>
      <c r="R12" s="170"/>
      <c r="S12" s="170"/>
      <c r="T12" s="170"/>
    </row>
    <row r="13" spans="1:20" s="153" customFormat="1" ht="12" customHeight="1">
      <c r="A13" s="210">
        <v>2</v>
      </c>
      <c r="B13" s="163" t="str">
        <f>ORÇAMENTO!C17</f>
        <v>SINALIZAÇÃO DE OBRA</v>
      </c>
      <c r="C13" s="164"/>
      <c r="D13" s="165">
        <f>ORÇAMENTO!I23</f>
        <v>25433.604</v>
      </c>
      <c r="E13" s="166">
        <f>D13/$D$19</f>
        <v>0.00934196615537637</v>
      </c>
      <c r="F13" s="167"/>
      <c r="G13" s="168">
        <v>50</v>
      </c>
      <c r="H13" s="169">
        <f>G13</f>
        <v>50</v>
      </c>
      <c r="I13" s="204">
        <v>50</v>
      </c>
      <c r="J13" s="211">
        <f>H13+I13</f>
        <v>100</v>
      </c>
      <c r="K13" s="204">
        <v>0</v>
      </c>
      <c r="L13" s="211">
        <f>K13+J13</f>
        <v>100</v>
      </c>
      <c r="M13" s="204">
        <v>0</v>
      </c>
      <c r="N13" s="211">
        <f>L13+M13</f>
        <v>100</v>
      </c>
      <c r="O13" s="207"/>
      <c r="P13" s="170"/>
      <c r="Q13" s="170"/>
      <c r="R13" s="170"/>
      <c r="S13" s="170"/>
      <c r="T13" s="170"/>
    </row>
    <row r="14" spans="1:20" s="153" customFormat="1" ht="12" customHeight="1">
      <c r="A14" s="210">
        <v>3</v>
      </c>
      <c r="B14" s="330" t="str">
        <f>ORÇAMENTO!C25</f>
        <v>PAVIMENTAÇÃO</v>
      </c>
      <c r="C14" s="331"/>
      <c r="D14" s="165">
        <f>ORÇAMENTO!I33</f>
        <v>1416848.117048784</v>
      </c>
      <c r="E14" s="166">
        <f>D14/$D$19</f>
        <v>0.5204196446865523</v>
      </c>
      <c r="F14" s="167"/>
      <c r="G14" s="168">
        <v>25.35</v>
      </c>
      <c r="H14" s="169">
        <f>G14+F14</f>
        <v>25.35</v>
      </c>
      <c r="I14" s="168">
        <v>25.35</v>
      </c>
      <c r="J14" s="211">
        <f>H14+I14</f>
        <v>50.7</v>
      </c>
      <c r="K14" s="168">
        <v>24.65</v>
      </c>
      <c r="L14" s="211">
        <f>K14+J14</f>
        <v>75.35</v>
      </c>
      <c r="M14" s="168">
        <v>24.65</v>
      </c>
      <c r="N14" s="211">
        <f>L14+M14</f>
        <v>100</v>
      </c>
      <c r="O14" s="207"/>
      <c r="P14" s="170"/>
      <c r="Q14" s="170"/>
      <c r="R14" s="170"/>
      <c r="S14" s="170"/>
      <c r="T14" s="170"/>
    </row>
    <row r="15" spans="1:20" s="153" customFormat="1" ht="12" customHeight="1">
      <c r="A15" s="210">
        <v>4</v>
      </c>
      <c r="B15" s="163" t="str">
        <f>ORÇAMENTO!C35</f>
        <v>DRENAGEM PLUVIAL</v>
      </c>
      <c r="C15" s="164"/>
      <c r="D15" s="165">
        <f>ORÇAMENTO!I46</f>
        <v>380912.5339327224</v>
      </c>
      <c r="E15" s="166">
        <f>D15/$D$19</f>
        <v>0.13991222007538318</v>
      </c>
      <c r="F15" s="167"/>
      <c r="G15" s="168">
        <v>50</v>
      </c>
      <c r="H15" s="169">
        <f>G15+F15</f>
        <v>50</v>
      </c>
      <c r="I15" s="168">
        <v>50</v>
      </c>
      <c r="J15" s="211">
        <f>H15+I15</f>
        <v>100</v>
      </c>
      <c r="K15" s="204">
        <v>0</v>
      </c>
      <c r="L15" s="211">
        <f>K15+J15</f>
        <v>100</v>
      </c>
      <c r="M15" s="204">
        <v>0</v>
      </c>
      <c r="N15" s="211">
        <f>L15+M15</f>
        <v>100</v>
      </c>
      <c r="O15" s="207"/>
      <c r="P15" s="170"/>
      <c r="Q15" s="170"/>
      <c r="R15" s="170"/>
      <c r="S15" s="170"/>
      <c r="T15" s="170"/>
    </row>
    <row r="16" spans="1:20" s="153" customFormat="1" ht="12" customHeight="1">
      <c r="A16" s="210">
        <v>5</v>
      </c>
      <c r="B16" s="330" t="str">
        <f>ORÇAMENTO!C48</f>
        <v>SERVIÇOS COMPLEMENTARES</v>
      </c>
      <c r="C16" s="331"/>
      <c r="D16" s="165">
        <f>ORÇAMENTO!I57</f>
        <v>864031.73375001</v>
      </c>
      <c r="E16" s="166">
        <f>D16/$D$19</f>
        <v>0.31736576593170834</v>
      </c>
      <c r="F16" s="167"/>
      <c r="G16" s="168">
        <v>25.35</v>
      </c>
      <c r="H16" s="169">
        <f>G16+F16</f>
        <v>25.35</v>
      </c>
      <c r="I16" s="168">
        <v>25.35</v>
      </c>
      <c r="J16" s="211">
        <f>H16+I16</f>
        <v>50.7</v>
      </c>
      <c r="K16" s="168">
        <v>24.65</v>
      </c>
      <c r="L16" s="211">
        <f>K16+J16</f>
        <v>75.35</v>
      </c>
      <c r="M16" s="168">
        <v>24.65</v>
      </c>
      <c r="N16" s="211">
        <f>L16+M16</f>
        <v>100</v>
      </c>
      <c r="O16" s="207"/>
      <c r="P16" s="170"/>
      <c r="Q16" s="170"/>
      <c r="R16" s="170"/>
      <c r="S16" s="170"/>
      <c r="T16" s="170"/>
    </row>
    <row r="17" spans="1:20" s="153" customFormat="1" ht="12" customHeight="1" thickBot="1">
      <c r="A17" s="212"/>
      <c r="B17" s="343"/>
      <c r="C17" s="344"/>
      <c r="D17" s="213"/>
      <c r="E17" s="214"/>
      <c r="F17" s="215"/>
      <c r="G17" s="213"/>
      <c r="H17" s="213"/>
      <c r="I17" s="213"/>
      <c r="J17" s="216"/>
      <c r="K17" s="213"/>
      <c r="L17" s="216"/>
      <c r="M17" s="213"/>
      <c r="N17" s="216"/>
      <c r="O17" s="207"/>
      <c r="P17" s="170"/>
      <c r="Q17" s="170"/>
      <c r="R17" s="170"/>
      <c r="S17" s="170"/>
      <c r="T17" s="170"/>
    </row>
    <row r="18" spans="1:20" s="153" customFormat="1" ht="3.75" customHeight="1" thickBot="1">
      <c r="A18" s="171"/>
      <c r="B18" s="172"/>
      <c r="C18" s="172"/>
      <c r="D18" s="173"/>
      <c r="E18" s="174"/>
      <c r="F18" s="175"/>
      <c r="G18" s="176"/>
      <c r="H18" s="172"/>
      <c r="I18" s="176"/>
      <c r="J18" s="172"/>
      <c r="K18" s="176"/>
      <c r="L18" s="172"/>
      <c r="M18" s="176"/>
      <c r="N18" s="172"/>
      <c r="O18" s="176"/>
      <c r="P18" s="172"/>
      <c r="Q18" s="176"/>
      <c r="R18" s="172"/>
      <c r="S18" s="176"/>
      <c r="T18" s="172"/>
    </row>
    <row r="19" spans="1:20" s="153" customFormat="1" ht="18" customHeight="1" thickBot="1">
      <c r="A19" s="345" t="s">
        <v>55</v>
      </c>
      <c r="B19" s="346"/>
      <c r="C19" s="347"/>
      <c r="D19" s="177">
        <f>SUM(D12:D17)</f>
        <v>2722510.826627516</v>
      </c>
      <c r="E19" s="178">
        <f>SUM(E12:E16)</f>
        <v>1</v>
      </c>
      <c r="F19" s="179" t="e">
        <f>SUMPRODUCT(#REF!,#REF!)/100</f>
        <v>#REF!</v>
      </c>
      <c r="G19" s="180">
        <f>(G12*$E$12+$E$13*G13+G14*$E$14+G15*$E$15+G16*$E$16)/100</f>
        <v>0.2934858962825988</v>
      </c>
      <c r="H19" s="181">
        <f>G19</f>
        <v>0.2934858962825988</v>
      </c>
      <c r="I19" s="180">
        <f>(I12*$E$12+$E$13*I13+I14*$E$14+I15*$E$15+I16*$E$16)/100</f>
        <v>0.2934858962825988</v>
      </c>
      <c r="J19" s="181">
        <f>I19+C19</f>
        <v>0.2934858962825988</v>
      </c>
      <c r="K19" s="180">
        <f>(K12*$E$12+$E$13*K13+K14*$E$14+K16*$E$16)/100</f>
        <v>0.20651410371740123</v>
      </c>
      <c r="L19" s="181">
        <f>K19+E19</f>
        <v>1.2065141037174012</v>
      </c>
      <c r="M19" s="180">
        <f>(M12*$E$12+$E$13*M13+M14*$E$14+M16*$E$16)/100</f>
        <v>0.20651410371740123</v>
      </c>
      <c r="N19" s="181">
        <f>M19+G19</f>
        <v>0.5</v>
      </c>
      <c r="O19" s="182" t="e">
        <f>(#REF!*#REF!+#REF!*#REF!)/100</f>
        <v>#REF!</v>
      </c>
      <c r="P19" s="183" t="e">
        <f>(O19+#REF!)/H19</f>
        <v>#REF!</v>
      </c>
      <c r="Q19" s="182" t="e">
        <f>(#REF!*#REF!+#REF!*#REF!)/100</f>
        <v>#REF!</v>
      </c>
      <c r="R19" s="183" t="e">
        <f>Q19/#REF!</f>
        <v>#REF!</v>
      </c>
      <c r="S19" s="182" t="e">
        <f>(#REF!*#REF!+#REF!*#REF!)/100</f>
        <v>#REF!</v>
      </c>
      <c r="T19" s="183" t="e">
        <f>(S19+Q19)/#REF!</f>
        <v>#REF!</v>
      </c>
    </row>
    <row r="20" spans="5:6" s="153" customFormat="1" ht="5.25" customHeight="1" thickBot="1">
      <c r="E20" s="184"/>
      <c r="F20" s="185"/>
    </row>
    <row r="21" spans="1:20" s="153" customFormat="1" ht="14.25" customHeight="1" thickBot="1">
      <c r="A21" s="345" t="s">
        <v>56</v>
      </c>
      <c r="B21" s="346"/>
      <c r="C21" s="347"/>
      <c r="D21" s="217">
        <f>SUM(G21:N21)</f>
        <v>2722510.826627516</v>
      </c>
      <c r="E21" s="218"/>
      <c r="F21" s="219"/>
      <c r="G21" s="337">
        <f>G19*$D$19</f>
        <v>799018.5300918556</v>
      </c>
      <c r="H21" s="338"/>
      <c r="I21" s="337">
        <f>I19*$D$19</f>
        <v>799018.5300918556</v>
      </c>
      <c r="J21" s="338"/>
      <c r="K21" s="337">
        <f>K19*$D$19</f>
        <v>562236.8832219027</v>
      </c>
      <c r="L21" s="338"/>
      <c r="M21" s="337">
        <f>M19*$D$19</f>
        <v>562236.8832219027</v>
      </c>
      <c r="N21" s="339"/>
      <c r="O21" s="334" t="e">
        <f>O19</f>
        <v>#REF!</v>
      </c>
      <c r="P21" s="335"/>
      <c r="Q21" s="336" t="e">
        <f>Q19</f>
        <v>#REF!</v>
      </c>
      <c r="R21" s="335"/>
      <c r="S21" s="336" t="e">
        <f>S19</f>
        <v>#REF!</v>
      </c>
      <c r="T21" s="335"/>
    </row>
    <row r="22" spans="1:14" ht="10.5" customHeight="1">
      <c r="A22" s="186"/>
      <c r="B22" s="186"/>
      <c r="C22" s="186"/>
      <c r="D22" s="186"/>
      <c r="E22" s="187"/>
      <c r="F22" s="145"/>
      <c r="G22" s="186"/>
      <c r="H22" s="186"/>
      <c r="I22" s="186"/>
      <c r="J22" s="186"/>
      <c r="K22" s="186"/>
      <c r="L22" s="186"/>
      <c r="M22" s="186"/>
      <c r="N22" s="186"/>
    </row>
    <row r="23" spans="1:14" ht="10.5" customHeight="1">
      <c r="A23" s="186"/>
      <c r="B23" s="186"/>
      <c r="C23" s="186"/>
      <c r="D23" s="186"/>
      <c r="E23" s="187"/>
      <c r="F23" s="145"/>
      <c r="G23" s="186"/>
      <c r="H23" s="186"/>
      <c r="I23" s="186"/>
      <c r="J23" s="186"/>
      <c r="K23" s="186"/>
      <c r="L23" s="186"/>
      <c r="M23" s="186"/>
      <c r="N23" s="186"/>
    </row>
    <row r="24" spans="1:14" ht="10.5" customHeight="1">
      <c r="A24" s="186"/>
      <c r="B24" s="186"/>
      <c r="C24" s="186"/>
      <c r="D24" s="186"/>
      <c r="E24" s="187"/>
      <c r="F24" s="145"/>
      <c r="G24" s="186"/>
      <c r="H24" s="202"/>
      <c r="I24" s="202"/>
      <c r="J24" s="202"/>
      <c r="K24" s="202"/>
      <c r="L24" s="202"/>
      <c r="M24" s="186"/>
      <c r="N24" s="186"/>
    </row>
    <row r="25" spans="1:14" ht="10.5" customHeight="1">
      <c r="A25" s="186"/>
      <c r="B25" s="186"/>
      <c r="C25" s="186"/>
      <c r="D25" s="186"/>
      <c r="E25" s="187"/>
      <c r="F25" s="145"/>
      <c r="G25" s="186"/>
      <c r="H25" s="186"/>
      <c r="I25" s="186"/>
      <c r="J25" s="186"/>
      <c r="K25" s="186"/>
      <c r="L25" s="186"/>
      <c r="M25" s="186"/>
      <c r="N25" s="186"/>
    </row>
    <row r="26" spans="1:14" ht="10.5" customHeight="1">
      <c r="A26" s="186"/>
      <c r="B26" s="186"/>
      <c r="C26" s="186"/>
      <c r="D26" s="186"/>
      <c r="E26" s="187"/>
      <c r="F26" s="145"/>
      <c r="G26" s="186"/>
      <c r="H26" s="186"/>
      <c r="I26" s="186"/>
      <c r="J26" s="186"/>
      <c r="K26" s="186"/>
      <c r="L26" s="186"/>
      <c r="M26" s="186"/>
      <c r="N26" s="267"/>
    </row>
    <row r="27" spans="1:14" ht="10.5" customHeight="1">
      <c r="A27" s="186"/>
      <c r="B27" s="186"/>
      <c r="C27" s="186"/>
      <c r="D27" s="186"/>
      <c r="E27" s="187"/>
      <c r="F27" s="145"/>
      <c r="G27" s="186"/>
      <c r="H27" s="201"/>
      <c r="I27" s="201"/>
      <c r="J27" s="201"/>
      <c r="K27" s="201"/>
      <c r="L27" s="201"/>
      <c r="M27" s="186"/>
      <c r="N27" s="186"/>
    </row>
    <row r="28" spans="1:14" ht="10.5" customHeight="1">
      <c r="A28" s="186"/>
      <c r="B28" s="186"/>
      <c r="C28" s="186"/>
      <c r="D28" s="186"/>
      <c r="E28" s="187"/>
      <c r="F28" s="145"/>
      <c r="G28" s="186"/>
      <c r="H28" s="186"/>
      <c r="I28" s="186"/>
      <c r="J28" s="186"/>
      <c r="K28" s="186"/>
      <c r="L28" s="186"/>
      <c r="M28" s="186"/>
      <c r="N28" s="186"/>
    </row>
    <row r="29" spans="1:22" ht="10.5" customHeight="1">
      <c r="A29" s="186"/>
      <c r="B29" s="186"/>
      <c r="C29" s="186"/>
      <c r="D29" s="186"/>
      <c r="E29" s="187"/>
      <c r="F29" s="145"/>
      <c r="G29" s="186"/>
      <c r="H29" s="186"/>
      <c r="I29" s="186"/>
      <c r="J29" s="186"/>
      <c r="K29" s="186"/>
      <c r="L29" s="186"/>
      <c r="M29" s="186"/>
      <c r="N29" s="186"/>
      <c r="V29" s="203"/>
    </row>
    <row r="30" spans="1:14" ht="10.5" customHeight="1">
      <c r="A30" s="186"/>
      <c r="B30" s="186"/>
      <c r="C30" s="186"/>
      <c r="D30" s="186"/>
      <c r="E30" s="187"/>
      <c r="F30" s="145"/>
      <c r="G30" s="186"/>
      <c r="H30" s="186"/>
      <c r="I30" s="186"/>
      <c r="J30" s="186"/>
      <c r="K30" s="186"/>
      <c r="L30" s="186"/>
      <c r="M30" s="186"/>
      <c r="N30" s="186"/>
    </row>
    <row r="31" spans="1:14" ht="10.5" customHeight="1">
      <c r="A31" s="186"/>
      <c r="B31" s="186"/>
      <c r="C31" s="186"/>
      <c r="D31" s="186"/>
      <c r="E31" s="187"/>
      <c r="F31" s="145"/>
      <c r="G31" s="186"/>
      <c r="H31" s="186"/>
      <c r="I31" s="186"/>
      <c r="J31" s="186"/>
      <c r="K31" s="186"/>
      <c r="L31" s="186"/>
      <c r="M31" s="186"/>
      <c r="N31" s="186"/>
    </row>
    <row r="32" spans="1:8" ht="13.5" customHeight="1">
      <c r="A32" s="277"/>
      <c r="B32" s="278"/>
      <c r="C32" s="278"/>
      <c r="D32" s="278"/>
      <c r="E32" s="279"/>
      <c r="F32" s="280"/>
      <c r="G32" s="278"/>
      <c r="H32" s="278"/>
    </row>
    <row r="33" spans="1:8" ht="12">
      <c r="A33" s="278"/>
      <c r="B33" s="278"/>
      <c r="C33" s="278"/>
      <c r="D33" s="278"/>
      <c r="E33" s="279"/>
      <c r="F33" s="280"/>
      <c r="G33" s="278"/>
      <c r="H33" s="278"/>
    </row>
    <row r="34" spans="1:12" ht="12">
      <c r="A34" s="333"/>
      <c r="B34" s="333"/>
      <c r="C34" s="264"/>
      <c r="D34" s="264"/>
      <c r="E34" s="264"/>
      <c r="F34" s="264"/>
      <c r="G34" s="333"/>
      <c r="H34" s="333"/>
      <c r="I34" s="264"/>
      <c r="J34" s="264"/>
      <c r="K34" s="264"/>
      <c r="L34" s="264"/>
    </row>
    <row r="35" spans="1:12" ht="12.75" customHeight="1">
      <c r="A35" s="342"/>
      <c r="B35" s="342"/>
      <c r="C35" s="281"/>
      <c r="D35" s="281"/>
      <c r="E35" s="281"/>
      <c r="F35" s="281"/>
      <c r="G35" s="340"/>
      <c r="H35" s="340"/>
      <c r="I35" s="265"/>
      <c r="J35" s="265"/>
      <c r="K35" s="265"/>
      <c r="L35" s="265"/>
    </row>
    <row r="36" spans="1:12" ht="12.75" customHeight="1">
      <c r="A36" s="342"/>
      <c r="B36" s="342"/>
      <c r="C36" s="281"/>
      <c r="D36" s="281"/>
      <c r="E36" s="281"/>
      <c r="F36" s="281"/>
      <c r="G36" s="340"/>
      <c r="H36" s="340"/>
      <c r="I36" s="265"/>
      <c r="J36" s="265"/>
      <c r="K36" s="265"/>
      <c r="L36" s="265"/>
    </row>
    <row r="37" spans="1:12" ht="12">
      <c r="A37" s="333"/>
      <c r="B37" s="333"/>
      <c r="C37" s="266"/>
      <c r="D37" s="266"/>
      <c r="E37" s="266"/>
      <c r="F37" s="266"/>
      <c r="G37" s="341"/>
      <c r="H37" s="341"/>
      <c r="I37" s="266"/>
      <c r="J37" s="266"/>
      <c r="K37" s="266"/>
      <c r="L37" s="266"/>
    </row>
  </sheetData>
  <sheetProtection password="F751" sheet="1" objects="1" scenarios="1"/>
  <mergeCells count="29">
    <mergeCell ref="A1:N1"/>
    <mergeCell ref="A2:N2"/>
    <mergeCell ref="A4:N4"/>
    <mergeCell ref="A6:N6"/>
    <mergeCell ref="A5:M5"/>
    <mergeCell ref="A36:B36"/>
    <mergeCell ref="A19:C19"/>
    <mergeCell ref="A21:C21"/>
    <mergeCell ref="G35:H35"/>
    <mergeCell ref="B14:C14"/>
    <mergeCell ref="B16:C16"/>
    <mergeCell ref="B17:C17"/>
    <mergeCell ref="S21:T21"/>
    <mergeCell ref="I21:J21"/>
    <mergeCell ref="K21:L21"/>
    <mergeCell ref="A37:B37"/>
    <mergeCell ref="O21:P21"/>
    <mergeCell ref="Q21:R21"/>
    <mergeCell ref="G21:H21"/>
    <mergeCell ref="M21:N21"/>
    <mergeCell ref="G36:H36"/>
    <mergeCell ref="G37:H37"/>
    <mergeCell ref="G34:H34"/>
    <mergeCell ref="A34:B34"/>
    <mergeCell ref="A35:B35"/>
    <mergeCell ref="B12:C12"/>
    <mergeCell ref="H8:N8"/>
    <mergeCell ref="A7:D7"/>
    <mergeCell ref="A8:E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70" r:id="rId6"/>
  <drawing r:id="rId5"/>
  <legacyDrawing r:id="rId4"/>
  <oleObjects>
    <oleObject progId="Word.Picture.8" shapeId="113860" r:id="rId1"/>
    <oleObject progId="Word.Picture.8" shapeId="821180" r:id="rId2"/>
    <oleObject progId="Word.Picture.8" shapeId="48810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angelita</cp:lastModifiedBy>
  <cp:lastPrinted>2012-03-20T16:03:48Z</cp:lastPrinted>
  <dcterms:created xsi:type="dcterms:W3CDTF">2002-07-19T13:19:20Z</dcterms:created>
  <dcterms:modified xsi:type="dcterms:W3CDTF">2012-03-20T16:54:17Z</dcterms:modified>
  <cp:category/>
  <cp:version/>
  <cp:contentType/>
  <cp:contentStatus/>
</cp:coreProperties>
</file>