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2"/>
  </bookViews>
  <sheets>
    <sheet name="ORÇ" sheetId="1" r:id="rId1"/>
    <sheet name="CRO" sheetId="2" r:id="rId2"/>
    <sheet name="BDI" sheetId="3" r:id="rId3"/>
  </sheets>
  <externalReferences>
    <externalReference r:id="rId6"/>
  </externalReferences>
  <definedNames>
    <definedName name="_xlnm.Print_Area" localSheetId="2">'BDI'!$A$1:$K$40</definedName>
    <definedName name="_xlnm.Print_Area" localSheetId="1">'CRO'!$A$1:$L$28</definedName>
    <definedName name="_xlnm.Print_Area" localSheetId="0">'ORÇ'!$A$1:$I$60</definedName>
    <definedName name="_xlnm.Print_Titles" localSheetId="0">'ORÇ'!$1:$14</definedName>
  </definedNames>
  <calcPr fullCalcOnLoad="1"/>
</workbook>
</file>

<file path=xl/sharedStrings.xml><?xml version="1.0" encoding="utf-8"?>
<sst xmlns="http://schemas.openxmlformats.org/spreadsheetml/2006/main" count="215" uniqueCount="155">
  <si>
    <t>PREFEITURA  DE PATOS DE MINAS</t>
  </si>
  <si>
    <t>Secretaria  Municipal de Planejamento e Urbanismo</t>
  </si>
  <si>
    <t xml:space="preserve">PLANILHA ORÇAMENTÁRIA </t>
  </si>
  <si>
    <t>CODIGO</t>
  </si>
  <si>
    <t>ITEM</t>
  </si>
  <si>
    <t xml:space="preserve">DESCRIÇÃO </t>
  </si>
  <si>
    <t>UNID.</t>
  </si>
  <si>
    <t>QUANT.</t>
  </si>
  <si>
    <t>PREÇO SEM BDI</t>
  </si>
  <si>
    <t>PREÇO COM BDI</t>
  </si>
  <si>
    <t>SINAPI</t>
  </si>
  <si>
    <t>UNITÁRIO</t>
  </si>
  <si>
    <t>TOTAL</t>
  </si>
  <si>
    <t>SERVIÇOS PRELIMINARES</t>
  </si>
  <si>
    <t>1.1</t>
  </si>
  <si>
    <t>m2</t>
  </si>
  <si>
    <t>74209/1</t>
  </si>
  <si>
    <t>1.2</t>
  </si>
  <si>
    <t>2.1</t>
  </si>
  <si>
    <t>2.2</t>
  </si>
  <si>
    <t>m3</t>
  </si>
  <si>
    <t>2.3</t>
  </si>
  <si>
    <t>2.4</t>
  </si>
  <si>
    <t>2.5</t>
  </si>
  <si>
    <t>3.1</t>
  </si>
  <si>
    <t>3.2</t>
  </si>
  <si>
    <t>3.3</t>
  </si>
  <si>
    <t>un</t>
  </si>
  <si>
    <t>CCU</t>
  </si>
  <si>
    <t>m</t>
  </si>
  <si>
    <t>TOTAL GERAL</t>
  </si>
  <si>
    <t>PESO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</si>
  <si>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</si>
  <si>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</si>
  <si>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</si>
  <si>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</si>
  <si>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</si>
  <si>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</si>
  <si>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</si>
  <si>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</si>
  <si>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</si>
  <si>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</si>
  <si>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</si>
  <si>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</si>
  <si>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</si>
  <si>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</si>
  <si>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</si>
  <si>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</si>
  <si>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</si>
  <si>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</si>
  <si>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</si>
  <si>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</si>
  <si>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</si>
  <si>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OBRA: COBERTURA/MELHORIAS DE QUADRA POLIESP. - B. BOA VISTA - PATOS DE MINAS/MG</t>
  </si>
  <si>
    <t xml:space="preserve">PROF. RESP.: MARIA IGNÊS SILVÉRIO                     </t>
  </si>
  <si>
    <t>CREA: MG-30.465/D</t>
  </si>
  <si>
    <t>DATA :</t>
  </si>
  <si>
    <t xml:space="preserve">BDI: </t>
  </si>
  <si>
    <t>SERVIÇOS A EXECUTAR</t>
  </si>
  <si>
    <t xml:space="preserve">DISCRIMINAÇÃO  </t>
  </si>
  <si>
    <t xml:space="preserve">VALOR DOS  </t>
  </si>
  <si>
    <t>ESPECIF.</t>
  </si>
  <si>
    <t>MÊS -  1</t>
  </si>
  <si>
    <t>MÊS -  2</t>
  </si>
  <si>
    <t>DE SERVIÇOS</t>
  </si>
  <si>
    <t>SERVIÇOS (R$)</t>
  </si>
  <si>
    <t>%</t>
  </si>
  <si>
    <t>SIMPL.%</t>
  </si>
  <si>
    <t>ACUM. %</t>
  </si>
  <si>
    <t>FISICO</t>
  </si>
  <si>
    <t>FINANCEIRO</t>
  </si>
  <si>
    <t>FUNDAÇÃO</t>
  </si>
  <si>
    <t>COBERTURA</t>
  </si>
  <si>
    <t>REFORMA DA QUADRA EXISTENTE</t>
  </si>
  <si>
    <t>TOTAL (%)</t>
  </si>
  <si>
    <t>TOTAL (R$)</t>
  </si>
  <si>
    <t>OBRA: COBERTURA E MELHORIAS DE QUADRA POLIESPORTIVA - BAIRRO BOA VISTA - PATOS DE MINAS/MG</t>
  </si>
  <si>
    <t>PROGRAMA ESPORTE E LAZER NA CIDADE</t>
  </si>
  <si>
    <t>CONTRATO: 0327.713-36 - ME</t>
  </si>
  <si>
    <t>ART Nº : 249487</t>
  </si>
  <si>
    <t>PRAZO DE EXECUÇÃO: 2 MESES</t>
  </si>
  <si>
    <t xml:space="preserve">DATA : </t>
  </si>
  <si>
    <t xml:space="preserve">Fornecimento e instalação de placa de obra em chapa galvanizada de 3x1,50 m </t>
  </si>
  <si>
    <t>Retirada de postes de concreto h=10 m</t>
  </si>
  <si>
    <t>Sub Total 1</t>
  </si>
  <si>
    <t>Escavação manual de vala</t>
  </si>
  <si>
    <t>Perfuração e concretagem  de estaca broca diam. 30 cm</t>
  </si>
  <si>
    <t>Apiloamento de fundo de vala</t>
  </si>
  <si>
    <t>73907/7</t>
  </si>
  <si>
    <t>Regularização de fundo de vala com concreto fck&gt;=11 MPa</t>
  </si>
  <si>
    <t>Forma de tabua de madeira</t>
  </si>
  <si>
    <t>74254/2</t>
  </si>
  <si>
    <t>2.6</t>
  </si>
  <si>
    <t>Armação com aço CA-50</t>
  </si>
  <si>
    <t>kg</t>
  </si>
  <si>
    <t>73942/2</t>
  </si>
  <si>
    <t>2.7</t>
  </si>
  <si>
    <t>Armação com aço CA 60</t>
  </si>
  <si>
    <t>73972/2</t>
  </si>
  <si>
    <t>2.8</t>
  </si>
  <si>
    <t>Fornecimento de concreto fck&gt;= 20 MPa, preparo mecânico</t>
  </si>
  <si>
    <t>74157/4</t>
  </si>
  <si>
    <t>2.9</t>
  </si>
  <si>
    <t>Lançamento de concreto em fundação</t>
  </si>
  <si>
    <t>73964/4</t>
  </si>
  <si>
    <t>2.10</t>
  </si>
  <si>
    <t>Reaterro compactado</t>
  </si>
  <si>
    <t>2.11</t>
  </si>
  <si>
    <t>Carga manual de entulho em caminhão</t>
  </si>
  <si>
    <t>2.12</t>
  </si>
  <si>
    <t>Transporte de entulho em caminhão DMT=2 Km</t>
  </si>
  <si>
    <t>Sub Total 2</t>
  </si>
  <si>
    <t xml:space="preserve">COBERTURA </t>
  </si>
  <si>
    <t>PREÇO MERCADO</t>
  </si>
  <si>
    <t>Estrutura metálica para cobertura  - SEM TAPAMENTO</t>
  </si>
  <si>
    <t>Cobertura c/ telha de chapa metálica galvanizada trapezoidal de 0,43 mm</t>
  </si>
  <si>
    <t>Calha de chapa galvanizada # 24 - 60 cm</t>
  </si>
  <si>
    <t>Sub Total 3</t>
  </si>
  <si>
    <t>4.1</t>
  </si>
  <si>
    <t>Instalação de luminárias para 2 lâmpadas de VM-400 W na estrutura do telhado reaproveitando o material existente</t>
  </si>
  <si>
    <t>4.2</t>
  </si>
  <si>
    <t>Eletroduto de PVC rigido roscavel 20 mm (3/4"), aparente, inclusive conexões</t>
  </si>
  <si>
    <t>4.3</t>
  </si>
  <si>
    <t>Portões de tela de arame galvanizado de 1,00 x 2,00 m</t>
  </si>
  <si>
    <t>4.4</t>
  </si>
  <si>
    <t>Substituição de tela em gols</t>
  </si>
  <si>
    <t>4.5</t>
  </si>
  <si>
    <t>cj</t>
  </si>
  <si>
    <t>73954/2</t>
  </si>
  <si>
    <t>4.6</t>
  </si>
  <si>
    <t>Pintura de mureta de alvenaria com latex acrilico, 2 demãos</t>
  </si>
  <si>
    <t>74245/1</t>
  </si>
  <si>
    <t>4.7</t>
  </si>
  <si>
    <t xml:space="preserve">Pintura de piso </t>
  </si>
  <si>
    <t>4.8</t>
  </si>
  <si>
    <t>Pintura de faixas</t>
  </si>
  <si>
    <t>4.9</t>
  </si>
  <si>
    <t>Pintura da estrutura do alambrado com esmalte sintetico</t>
  </si>
  <si>
    <t>4.10</t>
  </si>
  <si>
    <t>Sub Total 4</t>
  </si>
  <si>
    <t>DATA:</t>
  </si>
  <si>
    <t>5.1</t>
  </si>
  <si>
    <t>REFERÊNCIA DE PREÇOS: TABELA SINAPI  (DEZEMBRO/2012)</t>
  </si>
  <si>
    <t>74165/4</t>
  </si>
  <si>
    <t>Tubo de PVC soldável  inclusive conexões, diâmetro de 100 mm</t>
  </si>
  <si>
    <t>73965/10</t>
  </si>
  <si>
    <t>11509/1</t>
  </si>
  <si>
    <t>Pintura   de gols  (2 un)</t>
  </si>
  <si>
    <t>OBS: Os serviços de fundação já foram executados,conforme medição Nº 1 de 03/07/12, referente ao periodo 19/04/2012 a 03/07/2012.</t>
  </si>
  <si>
    <t>CRONOGRAMA FISICO-FINANCEIRO</t>
  </si>
  <si>
    <t>MÊS -  4</t>
  </si>
  <si>
    <t>MÊS -  5</t>
  </si>
  <si>
    <t>MÊS -  6</t>
  </si>
  <si>
    <t>INSTALAÇÕES DE AGUA PLUVIAL</t>
  </si>
  <si>
    <t>Substituição de conjunto de tabelas de basquete, inclusive aro e rede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</si>
</sst>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00_);_(* \(#,##0.0000\);_(* &quot;-&quot;??_);_(@_)"/>
    <numFmt numFmtId="173" formatCode="_(* #,##0.000_);_(* \(#,##0.000\);_(* &quot;-&quot;??_);_(@_)"/>
    <numFmt numFmtId="174" formatCode="0.000%"/>
    <numFmt numFmtId="175" formatCode="_(* #,##0.00000_);_(* \(#,##0.00000\);_(* &quot;-&quot;?????_);_(@_)"/>
    <numFmt numFmtId="176" formatCode="&quot;R$ &quot;#,##0.00"/>
    <numFmt numFmtId="177" formatCode="0.000"/>
    <numFmt numFmtId="178" formatCode="_(* #,##0.00000_);_(* \(#,##0.00000\);_(* &quot;-&quot;??_);_(@_)"/>
    <numFmt numFmtId="179" formatCode="_(* #,##0.000000_);_(* \(#,##0.000000\);_(* &quot;-&quot;??_);_(@_)"/>
    <numFmt numFmtId="180" formatCode="dd/mm/yy"/>
    <numFmt numFmtId="181" formatCode="&quot;R$&quot;#,##0.00_);[Red]\(&quot;R$&quot;#,##0.00\)"/>
    <numFmt numFmtId="182" formatCode="_ * #,##0.00_ ;_ * \-#,##0.00_ ;_ * &quot;-&quot;??_ ;_ @_ "/>
    <numFmt numFmtId="183" formatCode="0.0000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4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23">
    <xf numFmtId="0" fontId="0" fillId="0" borderId="0" xfId="0" applyAlignment="1">
      <alignment/>
    </xf>
    <xf numFmtId="4" fontId="6" fillId="24" borderId="10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 vertical="top"/>
      <protection/>
    </xf>
    <xf numFmtId="4" fontId="6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/>
      <protection/>
    </xf>
    <xf numFmtId="4" fontId="6" fillId="24" borderId="12" xfId="0" applyNumberFormat="1" applyFont="1" applyFill="1" applyBorder="1" applyAlignment="1" applyProtection="1">
      <alignment horizontal="left"/>
      <protection/>
    </xf>
    <xf numFmtId="182" fontId="1" fillId="24" borderId="13" xfId="63" applyNumberFormat="1" applyFont="1" applyFill="1" applyBorder="1" applyAlignment="1" applyProtection="1">
      <alignment/>
      <protection/>
    </xf>
    <xf numFmtId="4" fontId="8" fillId="24" borderId="13" xfId="0" applyNumberFormat="1" applyFont="1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 applyProtection="1">
      <alignment horizontal="right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182" fontId="2" fillId="24" borderId="13" xfId="63" applyNumberFormat="1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 horizontal="left"/>
      <protection/>
    </xf>
    <xf numFmtId="182" fontId="2" fillId="24" borderId="13" xfId="63" applyNumberFormat="1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/>
      <protection/>
    </xf>
    <xf numFmtId="0" fontId="1" fillId="24" borderId="13" xfId="0" applyFont="1" applyFill="1" applyBorder="1" applyAlignment="1" applyProtection="1">
      <alignment horizontal="left" vertical="top"/>
      <protection/>
    </xf>
    <xf numFmtId="0" fontId="1" fillId="24" borderId="13" xfId="0" applyFont="1" applyFill="1" applyBorder="1" applyAlignment="1" applyProtection="1">
      <alignment horizontal="right" vertical="top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3" xfId="0" applyFont="1" applyFill="1" applyBorder="1" applyAlignment="1" applyProtection="1">
      <alignment horizontal="center"/>
      <protection/>
    </xf>
    <xf numFmtId="182" fontId="1" fillId="24" borderId="13" xfId="63" applyNumberFormat="1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 vertical="top"/>
      <protection/>
    </xf>
    <xf numFmtId="4" fontId="2" fillId="24" borderId="13" xfId="0" applyNumberFormat="1" applyFont="1" applyFill="1" applyBorder="1" applyAlignment="1" applyProtection="1">
      <alignment vertical="top" wrapText="1"/>
      <protection/>
    </xf>
    <xf numFmtId="0" fontId="1" fillId="24" borderId="13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left" vertical="top"/>
      <protection/>
    </xf>
    <xf numFmtId="0" fontId="2" fillId="24" borderId="13" xfId="0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right" vertical="top"/>
      <protection/>
    </xf>
    <xf numFmtId="0" fontId="1" fillId="24" borderId="13" xfId="0" applyFont="1" applyFill="1" applyBorder="1" applyAlignment="1" applyProtection="1">
      <alignment wrapText="1"/>
      <protection/>
    </xf>
    <xf numFmtId="0" fontId="1" fillId="24" borderId="10" xfId="0" applyFont="1" applyFill="1" applyBorder="1" applyAlignment="1" applyProtection="1">
      <alignment horizontal="left" vertical="top"/>
      <protection/>
    </xf>
    <xf numFmtId="171" fontId="2" fillId="24" borderId="13" xfId="63" applyFont="1" applyFill="1" applyBorder="1" applyAlignment="1" applyProtection="1">
      <alignment/>
      <protection/>
    </xf>
    <xf numFmtId="171" fontId="2" fillId="24" borderId="13" xfId="63" applyFont="1" applyFill="1" applyBorder="1" applyAlignment="1" applyProtection="1">
      <alignment horizontal="center"/>
      <protection/>
    </xf>
    <xf numFmtId="4" fontId="7" fillId="24" borderId="16" xfId="0" applyNumberFormat="1" applyFont="1" applyFill="1" applyBorder="1" applyAlignment="1" applyProtection="1">
      <alignment horizontal="center" vertical="top"/>
      <protection/>
    </xf>
    <xf numFmtId="4" fontId="7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4" fontId="7" fillId="24" borderId="0" xfId="0" applyNumberFormat="1" applyFont="1" applyFill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4" fontId="1" fillId="24" borderId="13" xfId="0" applyNumberFormat="1" applyFont="1" applyFill="1" applyBorder="1" applyAlignment="1" applyProtection="1">
      <alignment vertical="top" wrapText="1"/>
      <protection/>
    </xf>
    <xf numFmtId="171" fontId="1" fillId="24" borderId="13" xfId="63" applyFont="1" applyFill="1" applyBorder="1" applyAlignment="1" applyProtection="1">
      <alignment/>
      <protection/>
    </xf>
    <xf numFmtId="171" fontId="1" fillId="24" borderId="13" xfId="63" applyFont="1" applyFill="1" applyBorder="1" applyAlignment="1" applyProtection="1">
      <alignment horizontal="center"/>
      <protection/>
    </xf>
    <xf numFmtId="4" fontId="6" fillId="24" borderId="10" xfId="0" applyNumberFormat="1" applyFont="1" applyFill="1" applyBorder="1" applyAlignment="1" applyProtection="1">
      <alignment horizontal="right"/>
      <protection/>
    </xf>
    <xf numFmtId="0" fontId="30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 horizontal="center"/>
      <protection/>
    </xf>
    <xf numFmtId="182" fontId="30" fillId="24" borderId="13" xfId="63" applyNumberFormat="1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center"/>
      <protection/>
    </xf>
    <xf numFmtId="0" fontId="30" fillId="24" borderId="13" xfId="0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30" fillId="24" borderId="13" xfId="0" applyFont="1" applyFill="1" applyBorder="1" applyAlignment="1" applyProtection="1">
      <alignment horizontal="right" vertical="top"/>
      <protection/>
    </xf>
    <xf numFmtId="0" fontId="30" fillId="24" borderId="13" xfId="0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right"/>
      <protection/>
    </xf>
    <xf numFmtId="0" fontId="30" fillId="24" borderId="13" xfId="0" applyFont="1" applyFill="1" applyBorder="1" applyAlignment="1" applyProtection="1">
      <alignment horizontal="left" vertical="top" wrapText="1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0" fontId="30" fillId="24" borderId="13" xfId="0" applyFont="1" applyFill="1" applyBorder="1" applyAlignment="1" applyProtection="1">
      <alignment vertical="top" wrapText="1"/>
      <protection/>
    </xf>
    <xf numFmtId="171" fontId="30" fillId="24" borderId="13" xfId="63" applyFont="1" applyFill="1" applyBorder="1" applyAlignment="1" applyProtection="1">
      <alignment/>
      <protection/>
    </xf>
    <xf numFmtId="43" fontId="2" fillId="24" borderId="13" xfId="63" applyNumberFormat="1" applyFont="1" applyFill="1" applyBorder="1" applyAlignment="1" applyProtection="1">
      <alignment/>
      <protection/>
    </xf>
    <xf numFmtId="43" fontId="2" fillId="24" borderId="13" xfId="63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4" fillId="24" borderId="12" xfId="58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82" fontId="0" fillId="24" borderId="0" xfId="0" applyNumberFormat="1" applyFill="1" applyAlignment="1" applyProtection="1">
      <alignment/>
      <protection/>
    </xf>
    <xf numFmtId="2" fontId="10" fillId="0" borderId="0" xfId="56" applyNumberFormat="1" applyProtection="1">
      <alignment/>
      <protection/>
    </xf>
    <xf numFmtId="2" fontId="10" fillId="0" borderId="16" xfId="56" applyNumberFormat="1" applyBorder="1" applyProtection="1">
      <alignment/>
      <protection/>
    </xf>
    <xf numFmtId="14" fontId="4" fillId="24" borderId="10" xfId="58" applyNumberFormat="1" applyFont="1" applyFill="1" applyBorder="1" applyAlignment="1" applyProtection="1">
      <alignment horizontal="right"/>
      <protection/>
    </xf>
    <xf numFmtId="10" fontId="4" fillId="24" borderId="11" xfId="58" applyNumberFormat="1" applyFont="1" applyFill="1" applyBorder="1" applyAlignment="1" applyProtection="1">
      <alignment horizontal="right"/>
      <protection/>
    </xf>
    <xf numFmtId="2" fontId="10" fillId="0" borderId="0" xfId="56" applyNumberFormat="1" applyAlignment="1" applyProtection="1">
      <alignment horizontal="center"/>
      <protection/>
    </xf>
    <xf numFmtId="2" fontId="10" fillId="0" borderId="18" xfId="56" applyNumberFormat="1" applyFont="1" applyBorder="1" applyProtection="1">
      <alignment/>
      <protection/>
    </xf>
    <xf numFmtId="2" fontId="10" fillId="0" borderId="19" xfId="56" applyNumberFormat="1" applyFont="1" applyBorder="1" applyAlignment="1" applyProtection="1">
      <alignment horizontal="center"/>
      <protection/>
    </xf>
    <xf numFmtId="2" fontId="10" fillId="0" borderId="19" xfId="56" applyNumberFormat="1" applyFont="1" applyBorder="1" applyProtection="1">
      <alignment/>
      <protection/>
    </xf>
    <xf numFmtId="2" fontId="10" fillId="0" borderId="20" xfId="56" applyNumberFormat="1" applyFont="1" applyBorder="1" applyAlignment="1" applyProtection="1">
      <alignment horizontal="center"/>
      <protection/>
    </xf>
    <xf numFmtId="2" fontId="2" fillId="0" borderId="21" xfId="56" applyNumberFormat="1" applyFont="1" applyBorder="1" applyAlignment="1" applyProtection="1">
      <alignment horizontal="center"/>
      <protection/>
    </xf>
    <xf numFmtId="2" fontId="2" fillId="0" borderId="16" xfId="56" applyNumberFormat="1" applyFont="1" applyBorder="1" applyAlignment="1" applyProtection="1">
      <alignment horizontal="center"/>
      <protection/>
    </xf>
    <xf numFmtId="2" fontId="2" fillId="0" borderId="17" xfId="56" applyNumberFormat="1" applyFont="1" applyBorder="1" applyAlignment="1" applyProtection="1">
      <alignment horizontal="center"/>
      <protection/>
    </xf>
    <xf numFmtId="2" fontId="2" fillId="0" borderId="22" xfId="56" applyNumberFormat="1" applyFont="1" applyBorder="1" applyAlignment="1" applyProtection="1">
      <alignment horizontal="centerContinuous"/>
      <protection/>
    </xf>
    <xf numFmtId="2" fontId="2" fillId="0" borderId="22" xfId="56" applyNumberFormat="1" applyFont="1" applyBorder="1" applyAlignment="1" applyProtection="1">
      <alignment horizontal="center"/>
      <protection/>
    </xf>
    <xf numFmtId="2" fontId="2" fillId="24" borderId="23" xfId="56" applyNumberFormat="1" applyFont="1" applyFill="1" applyBorder="1" applyAlignment="1" applyProtection="1">
      <alignment horizontal="centerContinuous"/>
      <protection/>
    </xf>
    <xf numFmtId="2" fontId="2" fillId="24" borderId="24" xfId="56" applyNumberFormat="1" applyFont="1" applyFill="1" applyBorder="1" applyAlignment="1" applyProtection="1">
      <alignment horizontal="centerContinuous"/>
      <protection/>
    </xf>
    <xf numFmtId="2" fontId="2" fillId="24" borderId="25" xfId="56" applyNumberFormat="1" applyFont="1" applyFill="1" applyBorder="1" applyAlignment="1" applyProtection="1">
      <alignment horizontal="centerContinuous"/>
      <protection/>
    </xf>
    <xf numFmtId="2" fontId="11" fillId="25" borderId="26" xfId="56" applyNumberFormat="1" applyFont="1" applyFill="1" applyBorder="1" applyAlignment="1" applyProtection="1">
      <alignment horizontal="centerContinuous"/>
      <protection/>
    </xf>
    <xf numFmtId="2" fontId="11" fillId="25" borderId="24" xfId="56" applyNumberFormat="1" applyFont="1" applyFill="1" applyBorder="1" applyAlignment="1" applyProtection="1">
      <alignment horizontal="centerContinuous"/>
      <protection/>
    </xf>
    <xf numFmtId="2" fontId="11" fillId="25" borderId="23" xfId="56" applyNumberFormat="1" applyFont="1" applyFill="1" applyBorder="1" applyAlignment="1" applyProtection="1">
      <alignment horizontal="centerContinuous"/>
      <protection/>
    </xf>
    <xf numFmtId="2" fontId="2" fillId="0" borderId="17" xfId="56" applyNumberFormat="1" applyFont="1" applyBorder="1" applyAlignment="1" applyProtection="1">
      <alignment horizontal="centerContinuous"/>
      <protection/>
    </xf>
    <xf numFmtId="2" fontId="2" fillId="24" borderId="14" xfId="56" applyNumberFormat="1" applyFont="1" applyFill="1" applyBorder="1" applyAlignment="1" applyProtection="1">
      <alignment horizontal="centerContinuous"/>
      <protection/>
    </xf>
    <xf numFmtId="2" fontId="2" fillId="24" borderId="27" xfId="56" applyNumberFormat="1" applyFont="1" applyFill="1" applyBorder="1" applyAlignment="1" applyProtection="1">
      <alignment horizontal="centerContinuous"/>
      <protection/>
    </xf>
    <xf numFmtId="2" fontId="11" fillId="25" borderId="14" xfId="56" applyNumberFormat="1" applyFont="1" applyFill="1" applyBorder="1" applyAlignment="1" applyProtection="1">
      <alignment horizontal="centerContinuous"/>
      <protection/>
    </xf>
    <xf numFmtId="2" fontId="1" fillId="0" borderId="13" xfId="56" applyNumberFormat="1" applyFont="1" applyBorder="1" applyAlignment="1" applyProtection="1">
      <alignment horizontal="left"/>
      <protection/>
    </xf>
    <xf numFmtId="171" fontId="1" fillId="24" borderId="28" xfId="63" applyFont="1" applyFill="1" applyBorder="1" applyAlignment="1" applyProtection="1">
      <alignment/>
      <protection/>
    </xf>
    <xf numFmtId="2" fontId="10" fillId="25" borderId="12" xfId="56" applyNumberFormat="1" applyFont="1" applyFill="1" applyBorder="1" applyProtection="1">
      <alignment/>
      <protection/>
    </xf>
    <xf numFmtId="2" fontId="10" fillId="25" borderId="13" xfId="56" applyNumberFormat="1" applyFont="1" applyFill="1" applyBorder="1" applyProtection="1">
      <alignment/>
      <protection/>
    </xf>
    <xf numFmtId="171" fontId="1" fillId="24" borderId="14" xfId="63" applyFont="1" applyFill="1" applyBorder="1" applyAlignment="1" applyProtection="1">
      <alignment/>
      <protection/>
    </xf>
    <xf numFmtId="171" fontId="1" fillId="24" borderId="27" xfId="63" applyFont="1" applyFill="1" applyBorder="1" applyAlignment="1" applyProtection="1">
      <alignment/>
      <protection/>
    </xf>
    <xf numFmtId="2" fontId="10" fillId="25" borderId="0" xfId="56" applyNumberFormat="1" applyFont="1" applyFill="1" applyBorder="1" applyProtection="1">
      <alignment/>
      <protection/>
    </xf>
    <xf numFmtId="1" fontId="1" fillId="26" borderId="0" xfId="56" applyNumberFormat="1" applyFont="1" applyFill="1" applyBorder="1" applyAlignment="1" applyProtection="1">
      <alignment horizontal="center"/>
      <protection/>
    </xf>
    <xf numFmtId="2" fontId="1" fillId="26" borderId="0" xfId="56" applyNumberFormat="1" applyFont="1" applyFill="1" applyBorder="1" applyProtection="1">
      <alignment/>
      <protection/>
    </xf>
    <xf numFmtId="181" fontId="1" fillId="26" borderId="0" xfId="56" applyNumberFormat="1" applyFont="1" applyFill="1" applyBorder="1" applyAlignment="1" applyProtection="1">
      <alignment horizontal="right"/>
      <protection/>
    </xf>
    <xf numFmtId="2" fontId="1" fillId="26" borderId="0" xfId="56" applyNumberFormat="1" applyFont="1" applyFill="1" applyBorder="1" applyAlignment="1" applyProtection="1">
      <alignment horizontal="center"/>
      <protection/>
    </xf>
    <xf numFmtId="2" fontId="1" fillId="24" borderId="0" xfId="56" applyNumberFormat="1" applyFont="1" applyFill="1" applyBorder="1" applyProtection="1">
      <alignment/>
      <protection/>
    </xf>
    <xf numFmtId="4" fontId="2" fillId="26" borderId="29" xfId="56" applyNumberFormat="1" applyFont="1" applyFill="1" applyBorder="1" applyProtection="1">
      <alignment/>
      <protection/>
    </xf>
    <xf numFmtId="2" fontId="2" fillId="0" borderId="30" xfId="56" applyNumberFormat="1" applyFont="1" applyBorder="1" applyAlignment="1" applyProtection="1">
      <alignment horizontal="center"/>
      <protection/>
    </xf>
    <xf numFmtId="171" fontId="1" fillId="24" borderId="30" xfId="63" applyFont="1" applyFill="1" applyBorder="1" applyAlignment="1" applyProtection="1">
      <alignment horizontal="centerContinuous"/>
      <protection/>
    </xf>
    <xf numFmtId="182" fontId="2" fillId="24" borderId="31" xfId="58" applyNumberFormat="1" applyFont="1" applyFill="1" applyBorder="1" applyAlignment="1" applyProtection="1">
      <alignment/>
      <protection/>
    </xf>
    <xf numFmtId="171" fontId="2" fillId="24" borderId="32" xfId="63" applyFont="1" applyFill="1" applyBorder="1" applyAlignment="1" applyProtection="1">
      <alignment/>
      <protection/>
    </xf>
    <xf numFmtId="171" fontId="1" fillId="25" borderId="29" xfId="63" applyFont="1" applyFill="1" applyBorder="1" applyAlignment="1" applyProtection="1">
      <alignment horizontal="centerContinuous"/>
      <protection/>
    </xf>
    <xf numFmtId="9" fontId="2" fillId="25" borderId="31" xfId="58" applyFont="1" applyFill="1" applyBorder="1" applyAlignment="1" applyProtection="1">
      <alignment/>
      <protection/>
    </xf>
    <xf numFmtId="171" fontId="1" fillId="25" borderId="30" xfId="63" applyFont="1" applyFill="1" applyBorder="1" applyAlignment="1" applyProtection="1">
      <alignment horizontal="centerContinuous"/>
      <protection/>
    </xf>
    <xf numFmtId="2" fontId="1" fillId="24" borderId="0" xfId="56" applyNumberFormat="1" applyFont="1" applyFill="1" applyProtection="1">
      <alignment/>
      <protection/>
    </xf>
    <xf numFmtId="2" fontId="1" fillId="24" borderId="0" xfId="56" applyNumberFormat="1" applyFont="1" applyFill="1" applyAlignment="1" applyProtection="1">
      <alignment horizontal="center"/>
      <protection/>
    </xf>
    <xf numFmtId="171" fontId="2" fillId="0" borderId="33" xfId="63" applyFont="1" applyBorder="1" applyAlignment="1" applyProtection="1">
      <alignment vertical="center"/>
      <protection/>
    </xf>
    <xf numFmtId="2" fontId="1" fillId="0" borderId="31" xfId="56" applyNumberFormat="1" applyFont="1" applyBorder="1" applyAlignment="1" applyProtection="1">
      <alignment horizontal="center" vertical="center"/>
      <protection/>
    </xf>
    <xf numFmtId="2" fontId="1" fillId="0" borderId="30" xfId="56" applyNumberFormat="1" applyFont="1" applyBorder="1" applyAlignment="1" applyProtection="1">
      <alignment horizontal="center" vertical="center"/>
      <protection/>
    </xf>
    <xf numFmtId="2" fontId="10" fillId="0" borderId="0" xfId="56" applyNumberFormat="1" applyFont="1" applyProtection="1">
      <alignment/>
      <protection/>
    </xf>
    <xf numFmtId="2" fontId="10" fillId="0" borderId="0" xfId="56" applyNumberFormat="1" applyFont="1" applyAlignment="1" applyProtection="1">
      <alignment horizontal="center"/>
      <protection/>
    </xf>
    <xf numFmtId="10" fontId="0" fillId="24" borderId="34" xfId="58" applyNumberForma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0" fontId="0" fillId="24" borderId="34" xfId="58" applyNumberForma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73" fontId="9" fillId="0" borderId="13" xfId="63" applyNumberFormat="1" applyFont="1" applyBorder="1" applyAlignment="1" applyProtection="1">
      <alignment/>
      <protection/>
    </xf>
    <xf numFmtId="10" fontId="0" fillId="0" borderId="0" xfId="58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0" fontId="0" fillId="0" borderId="34" xfId="58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0" fontId="4" fillId="0" borderId="0" xfId="58" applyNumberFormat="1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4" fontId="6" fillId="24" borderId="10" xfId="0" applyNumberFormat="1" applyFont="1" applyFill="1" applyBorder="1" applyAlignment="1" applyProtection="1">
      <alignment horizontal="center" vertical="top"/>
      <protection/>
    </xf>
    <xf numFmtId="4" fontId="6" fillId="24" borderId="11" xfId="0" applyNumberFormat="1" applyFont="1" applyFill="1" applyBorder="1" applyAlignment="1" applyProtection="1">
      <alignment horizontal="center" vertical="top"/>
      <protection/>
    </xf>
    <xf numFmtId="4" fontId="6" fillId="24" borderId="12" xfId="0" applyNumberFormat="1" applyFont="1" applyFill="1" applyBorder="1" applyAlignment="1" applyProtection="1">
      <alignment horizontal="center" vertical="top"/>
      <protection/>
    </xf>
    <xf numFmtId="180" fontId="6" fillId="24" borderId="11" xfId="0" applyNumberFormat="1" applyFont="1" applyFill="1" applyBorder="1" applyAlignment="1" applyProtection="1">
      <alignment horizontal="center"/>
      <protection/>
    </xf>
    <xf numFmtId="10" fontId="4" fillId="24" borderId="11" xfId="58" applyNumberFormat="1" applyFont="1" applyFill="1" applyBorder="1" applyAlignment="1" applyProtection="1">
      <alignment horizontal="center"/>
      <protection/>
    </xf>
    <xf numFmtId="10" fontId="4" fillId="24" borderId="12" xfId="58" applyNumberFormat="1" applyFont="1" applyFill="1" applyBorder="1" applyAlignment="1" applyProtection="1">
      <alignment horizontal="center"/>
      <protection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/>
    </xf>
    <xf numFmtId="4" fontId="7" fillId="24" borderId="0" xfId="0" applyNumberFormat="1" applyFont="1" applyFill="1" applyAlignment="1" applyProtection="1">
      <alignment horizontal="center" vertical="top"/>
      <protection/>
    </xf>
    <xf numFmtId="4" fontId="6" fillId="24" borderId="10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 vertical="top"/>
      <protection/>
    </xf>
    <xf numFmtId="4" fontId="6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3" xfId="0" applyNumberFormat="1" applyFont="1" applyFill="1" applyBorder="1" applyAlignment="1" applyProtection="1">
      <alignment horizontal="center" vertical="top"/>
      <protection/>
    </xf>
    <xf numFmtId="4" fontId="6" fillId="24" borderId="10" xfId="0" applyNumberFormat="1" applyFont="1" applyFill="1" applyBorder="1" applyAlignment="1" applyProtection="1">
      <alignment horizontal="left"/>
      <protection/>
    </xf>
    <xf numFmtId="4" fontId="6" fillId="24" borderId="11" xfId="0" applyNumberFormat="1" applyFont="1" applyFill="1" applyBorder="1" applyAlignment="1" applyProtection="1">
      <alignment horizontal="left"/>
      <protection/>
    </xf>
    <xf numFmtId="4" fontId="6" fillId="24" borderId="10" xfId="0" applyNumberFormat="1" applyFont="1" applyFill="1" applyBorder="1" applyAlignment="1" applyProtection="1">
      <alignment horizontal="right"/>
      <protection/>
    </xf>
    <xf numFmtId="4" fontId="6" fillId="24" borderId="11" xfId="0" applyNumberFormat="1" applyFont="1" applyFill="1" applyBorder="1" applyAlignment="1" applyProtection="1">
      <alignment horizontal="right"/>
      <protection/>
    </xf>
    <xf numFmtId="180" fontId="6" fillId="24" borderId="11" xfId="0" applyNumberFormat="1" applyFont="1" applyFill="1" applyBorder="1" applyAlignment="1" applyProtection="1">
      <alignment horizontal="left"/>
      <protection locked="0"/>
    </xf>
    <xf numFmtId="4" fontId="8" fillId="24" borderId="10" xfId="0" applyNumberFormat="1" applyFont="1" applyFill="1" applyBorder="1" applyAlignment="1" applyProtection="1">
      <alignment horizontal="left" vertical="top"/>
      <protection/>
    </xf>
    <xf numFmtId="4" fontId="8" fillId="24" borderId="11" xfId="0" applyNumberFormat="1" applyFont="1" applyFill="1" applyBorder="1" applyAlignment="1" applyProtection="1">
      <alignment horizontal="left" vertical="top"/>
      <protection/>
    </xf>
    <xf numFmtId="4" fontId="8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3" xfId="0" applyNumberFormat="1" applyFont="1" applyFill="1" applyBorder="1" applyAlignment="1" applyProtection="1">
      <alignment horizontal="left" vertical="top"/>
      <protection/>
    </xf>
    <xf numFmtId="4" fontId="6" fillId="24" borderId="23" xfId="0" applyNumberFormat="1" applyFont="1" applyFill="1" applyBorder="1" applyAlignment="1" applyProtection="1">
      <alignment horizontal="center" vertical="top"/>
      <protection/>
    </xf>
    <xf numFmtId="4" fontId="6" fillId="24" borderId="26" xfId="0" applyNumberFormat="1" applyFont="1" applyFill="1" applyBorder="1" applyAlignment="1" applyProtection="1">
      <alignment horizontal="center" vertical="top"/>
      <protection/>
    </xf>
    <xf numFmtId="4" fontId="6" fillId="24" borderId="24" xfId="0" applyNumberFormat="1" applyFont="1" applyFill="1" applyBorder="1" applyAlignment="1" applyProtection="1">
      <alignment horizontal="center" vertical="top"/>
      <protection/>
    </xf>
    <xf numFmtId="0" fontId="3" fillId="24" borderId="23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/>
      <protection/>
    </xf>
    <xf numFmtId="0" fontId="3" fillId="24" borderId="24" xfId="0" applyFont="1" applyFill="1" applyBorder="1" applyAlignment="1" applyProtection="1">
      <alignment horizontal="center"/>
      <protection/>
    </xf>
    <xf numFmtId="4" fontId="7" fillId="24" borderId="16" xfId="0" applyNumberFormat="1" applyFont="1" applyFill="1" applyBorder="1" applyAlignment="1" applyProtection="1">
      <alignment horizontal="center" vertical="top"/>
      <protection/>
    </xf>
    <xf numFmtId="4" fontId="7" fillId="24" borderId="0" xfId="0" applyNumberFormat="1" applyFont="1" applyFill="1" applyBorder="1" applyAlignment="1" applyProtection="1">
      <alignment horizontal="center" vertical="top"/>
      <protection/>
    </xf>
    <xf numFmtId="4" fontId="7" fillId="24" borderId="17" xfId="0" applyNumberFormat="1" applyFont="1" applyFill="1" applyBorder="1" applyAlignment="1" applyProtection="1">
      <alignment horizontal="center" vertical="top"/>
      <protection/>
    </xf>
    <xf numFmtId="4" fontId="3" fillId="24" borderId="13" xfId="0" applyNumberFormat="1" applyFont="1" applyFill="1" applyBorder="1" applyAlignment="1" applyProtection="1">
      <alignment horizontal="center" vertical="top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 horizontal="center"/>
      <protection/>
    </xf>
    <xf numFmtId="2" fontId="10" fillId="0" borderId="42" xfId="56" applyNumberFormat="1" applyFont="1" applyBorder="1" applyAlignment="1" applyProtection="1">
      <alignment horizontal="center"/>
      <protection/>
    </xf>
    <xf numFmtId="2" fontId="10" fillId="0" borderId="19" xfId="56" applyNumberFormat="1" applyFont="1" applyBorder="1" applyAlignment="1" applyProtection="1">
      <alignment horizontal="center"/>
      <protection/>
    </xf>
    <xf numFmtId="2" fontId="11" fillId="0" borderId="43" xfId="56" applyNumberFormat="1" applyFont="1" applyBorder="1" applyAlignment="1" applyProtection="1">
      <alignment horizontal="center"/>
      <protection/>
    </xf>
    <xf numFmtId="2" fontId="11" fillId="0" borderId="44" xfId="56" applyNumberFormat="1" applyFont="1" applyBorder="1" applyAlignment="1" applyProtection="1">
      <alignment horizontal="center"/>
      <protection/>
    </xf>
    <xf numFmtId="2" fontId="11" fillId="0" borderId="45" xfId="56" applyNumberFormat="1" applyFont="1" applyBorder="1" applyAlignment="1" applyProtection="1">
      <alignment horizontal="center"/>
      <protection/>
    </xf>
    <xf numFmtId="4" fontId="6" fillId="24" borderId="12" xfId="0" applyNumberFormat="1" applyFont="1" applyFill="1" applyBorder="1" applyAlignment="1" applyProtection="1">
      <alignment horizontal="left"/>
      <protection/>
    </xf>
    <xf numFmtId="2" fontId="10" fillId="0" borderId="0" xfId="56" applyNumberFormat="1" applyAlignment="1" applyProtection="1">
      <alignment horizontal="center"/>
      <protection/>
    </xf>
    <xf numFmtId="2" fontId="2" fillId="0" borderId="16" xfId="56" applyNumberFormat="1" applyFont="1" applyBorder="1" applyAlignment="1" applyProtection="1">
      <alignment horizontal="center"/>
      <protection/>
    </xf>
    <xf numFmtId="2" fontId="2" fillId="0" borderId="17" xfId="56" applyNumberFormat="1" applyFont="1" applyBorder="1" applyAlignment="1" applyProtection="1">
      <alignment horizontal="center"/>
      <protection/>
    </xf>
    <xf numFmtId="2" fontId="2" fillId="0" borderId="46" xfId="56" applyNumberFormat="1" applyFont="1" applyBorder="1" applyAlignment="1" applyProtection="1">
      <alignment horizontal="center"/>
      <protection/>
    </xf>
    <xf numFmtId="2" fontId="2" fillId="0" borderId="47" xfId="56" applyNumberFormat="1" applyFont="1" applyBorder="1" applyAlignment="1" applyProtection="1">
      <alignment horizontal="center"/>
      <protection/>
    </xf>
    <xf numFmtId="1" fontId="1" fillId="0" borderId="48" xfId="56" applyNumberFormat="1" applyFont="1" applyBorder="1" applyAlignment="1" applyProtection="1">
      <alignment horizontal="center" vertical="center"/>
      <protection/>
    </xf>
    <xf numFmtId="1" fontId="1" fillId="0" borderId="49" xfId="56" applyNumberFormat="1" applyFont="1" applyBorder="1" applyAlignment="1" applyProtection="1">
      <alignment horizontal="center" vertical="center"/>
      <protection/>
    </xf>
    <xf numFmtId="2" fontId="1" fillId="0" borderId="23" xfId="56" applyNumberFormat="1" applyFont="1" applyBorder="1" applyAlignment="1" applyProtection="1">
      <alignment horizontal="left" vertical="center"/>
      <protection/>
    </xf>
    <xf numFmtId="2" fontId="1" fillId="0" borderId="24" xfId="56" applyNumberFormat="1" applyFont="1" applyBorder="1" applyAlignment="1" applyProtection="1">
      <alignment horizontal="left" vertical="center"/>
      <protection/>
    </xf>
    <xf numFmtId="2" fontId="1" fillId="0" borderId="46" xfId="56" applyNumberFormat="1" applyFont="1" applyBorder="1" applyAlignment="1" applyProtection="1">
      <alignment horizontal="left" vertical="center"/>
      <protection/>
    </xf>
    <xf numFmtId="2" fontId="1" fillId="0" borderId="47" xfId="56" applyNumberFormat="1" applyFont="1" applyBorder="1" applyAlignment="1" applyProtection="1">
      <alignment horizontal="left" vertical="center"/>
      <protection/>
    </xf>
    <xf numFmtId="181" fontId="1" fillId="27" borderId="14" xfId="56" applyNumberFormat="1" applyFont="1" applyFill="1" applyBorder="1" applyAlignment="1" applyProtection="1">
      <alignment horizontal="center" vertical="center"/>
      <protection/>
    </xf>
    <xf numFmtId="181" fontId="1" fillId="27" borderId="15" xfId="56" applyNumberFormat="1" applyFont="1" applyFill="1" applyBorder="1" applyAlignment="1" applyProtection="1">
      <alignment horizontal="center" vertical="center"/>
      <protection/>
    </xf>
    <xf numFmtId="2" fontId="1" fillId="0" borderId="14" xfId="56" applyNumberFormat="1" applyFont="1" applyBorder="1" applyAlignment="1" applyProtection="1">
      <alignment horizontal="center" vertical="center"/>
      <protection/>
    </xf>
    <xf numFmtId="2" fontId="1" fillId="0" borderId="15" xfId="56" applyNumberFormat="1" applyFont="1" applyBorder="1" applyAlignment="1" applyProtection="1">
      <alignment horizontal="center" vertical="center"/>
      <protection/>
    </xf>
    <xf numFmtId="4" fontId="2" fillId="0" borderId="30" xfId="56" applyNumberFormat="1" applyFont="1" applyBorder="1" applyAlignment="1" applyProtection="1">
      <alignment horizontal="center" vertical="center"/>
      <protection/>
    </xf>
    <xf numFmtId="4" fontId="2" fillId="0" borderId="50" xfId="56" applyNumberFormat="1" applyFont="1" applyBorder="1" applyAlignment="1" applyProtection="1">
      <alignment horizontal="center" vertical="center"/>
      <protection/>
    </xf>
    <xf numFmtId="1" fontId="1" fillId="0" borderId="24" xfId="56" applyNumberFormat="1" applyFont="1" applyBorder="1" applyAlignment="1" applyProtection="1">
      <alignment horizontal="center" vertical="center"/>
      <protection/>
    </xf>
    <xf numFmtId="1" fontId="1" fillId="0" borderId="47" xfId="56" applyNumberFormat="1" applyFont="1" applyBorder="1" applyAlignment="1" applyProtection="1">
      <alignment horizontal="center" vertical="center"/>
      <protection/>
    </xf>
    <xf numFmtId="4" fontId="2" fillId="0" borderId="11" xfId="56" applyNumberFormat="1" applyFont="1" applyBorder="1" applyAlignment="1" applyProtection="1">
      <alignment horizontal="center" vertical="center"/>
      <protection/>
    </xf>
    <xf numFmtId="4" fontId="2" fillId="0" borderId="12" xfId="56" applyNumberFormat="1" applyFont="1" applyBorder="1" applyAlignment="1" applyProtection="1">
      <alignment horizontal="center" vertical="center"/>
      <protection/>
    </xf>
    <xf numFmtId="4" fontId="2" fillId="0" borderId="10" xfId="56" applyNumberFormat="1" applyFont="1" applyBorder="1" applyAlignment="1" applyProtection="1">
      <alignment horizontal="center" vertical="center"/>
      <protection/>
    </xf>
    <xf numFmtId="1" fontId="1" fillId="0" borderId="14" xfId="56" applyNumberFormat="1" applyFont="1" applyBorder="1" applyAlignment="1" applyProtection="1">
      <alignment horizontal="center" vertical="center"/>
      <protection/>
    </xf>
    <xf numFmtId="1" fontId="1" fillId="0" borderId="15" xfId="56" applyNumberFormat="1" applyFont="1" applyBorder="1" applyAlignment="1" applyProtection="1">
      <alignment horizontal="center" vertical="center"/>
      <protection/>
    </xf>
    <xf numFmtId="2" fontId="1" fillId="0" borderId="23" xfId="56" applyNumberFormat="1" applyFont="1" applyBorder="1" applyAlignment="1" applyProtection="1">
      <alignment horizontal="center" vertical="center"/>
      <protection/>
    </xf>
    <xf numFmtId="2" fontId="1" fillId="0" borderId="24" xfId="56" applyNumberFormat="1" applyFont="1" applyBorder="1" applyAlignment="1" applyProtection="1">
      <alignment horizontal="center" vertical="center"/>
      <protection/>
    </xf>
    <xf numFmtId="2" fontId="1" fillId="0" borderId="46" xfId="56" applyNumberFormat="1" applyFont="1" applyBorder="1" applyAlignment="1" applyProtection="1">
      <alignment horizontal="center" vertical="center"/>
      <protection/>
    </xf>
    <xf numFmtId="2" fontId="1" fillId="0" borderId="47" xfId="56" applyNumberFormat="1" applyFont="1" applyBorder="1" applyAlignment="1" applyProtection="1">
      <alignment horizontal="center" vertical="center"/>
      <protection/>
    </xf>
    <xf numFmtId="2" fontId="2" fillId="0" borderId="51" xfId="56" applyNumberFormat="1" applyFont="1" applyBorder="1" applyAlignment="1" applyProtection="1">
      <alignment horizontal="center" vertical="center"/>
      <protection/>
    </xf>
    <xf numFmtId="2" fontId="2" fillId="0" borderId="29" xfId="56" applyNumberFormat="1" applyFont="1" applyBorder="1" applyAlignment="1" applyProtection="1">
      <alignment horizontal="center" vertical="center"/>
      <protection/>
    </xf>
    <xf numFmtId="2" fontId="2" fillId="0" borderId="33" xfId="56" applyNumberFormat="1" applyFont="1" applyBorder="1" applyAlignment="1" applyProtection="1">
      <alignment horizontal="center" vertical="center"/>
      <protection/>
    </xf>
    <xf numFmtId="4" fontId="2" fillId="0" borderId="33" xfId="56" applyNumberFormat="1" applyFont="1" applyBorder="1" applyAlignment="1" applyProtection="1">
      <alignment horizontal="center" vertical="center"/>
      <protection/>
    </xf>
    <xf numFmtId="4" fontId="3" fillId="24" borderId="10" xfId="0" applyNumberFormat="1" applyFont="1" applyFill="1" applyBorder="1" applyAlignment="1" applyProtection="1">
      <alignment horizontal="center" vertical="top"/>
      <protection/>
    </xf>
    <xf numFmtId="4" fontId="3" fillId="24" borderId="11" xfId="0" applyNumberFormat="1" applyFont="1" applyFill="1" applyBorder="1" applyAlignment="1" applyProtection="1">
      <alignment horizontal="center" vertical="top"/>
      <protection/>
    </xf>
    <xf numFmtId="4" fontId="3" fillId="24" borderId="12" xfId="0" applyNumberFormat="1" applyFont="1" applyFill="1" applyBorder="1" applyAlignment="1" applyProtection="1">
      <alignment horizontal="center" vertical="top"/>
      <protection/>
    </xf>
    <xf numFmtId="4" fontId="7" fillId="24" borderId="11" xfId="0" applyNumberFormat="1" applyFont="1" applyFill="1" applyBorder="1" applyAlignment="1" applyProtection="1">
      <alignment horizontal="center" vertical="top"/>
      <protection/>
    </xf>
    <xf numFmtId="4" fontId="6" fillId="24" borderId="23" xfId="0" applyNumberFormat="1" applyFont="1" applyFill="1" applyBorder="1" applyAlignment="1" applyProtection="1">
      <alignment horizontal="left" vertical="top"/>
      <protection/>
    </xf>
    <xf numFmtId="4" fontId="6" fillId="24" borderId="26" xfId="0" applyNumberFormat="1" applyFont="1" applyFill="1" applyBorder="1" applyAlignment="1" applyProtection="1">
      <alignment horizontal="left" vertical="top"/>
      <protection/>
    </xf>
    <xf numFmtId="4" fontId="6" fillId="24" borderId="24" xfId="0" applyNumberFormat="1" applyFont="1" applyFill="1" applyBorder="1" applyAlignment="1" applyProtection="1">
      <alignment horizontal="left" vertical="top"/>
      <protection/>
    </xf>
    <xf numFmtId="180" fontId="6" fillId="24" borderId="12" xfId="0" applyNumberFormat="1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3" xfId="54"/>
    <cellStyle name="Normal 4" xfId="55"/>
    <cellStyle name="Normal_Plan1" xfId="56"/>
    <cellStyle name="Nota" xfId="57"/>
    <cellStyle name="Percent" xfId="58"/>
    <cellStyle name="Porcentagem 2" xfId="59"/>
    <cellStyle name="Porcentagem 3" xfId="60"/>
    <cellStyle name="Porcentagem 4" xfId="61"/>
    <cellStyle name="Saída" xfId="62"/>
    <cellStyle name="Comma" xfId="63"/>
    <cellStyle name="Comma [0]" xfId="64"/>
    <cellStyle name="Separador de milhares 2" xfId="65"/>
    <cellStyle name="Separador de milhares 3" xfId="66"/>
    <cellStyle name="Separador de milhares 4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gnes.PREFPATOS\Meus%20documentos\ARQUIVOS%202011\PAVIMENTA&#199;&#213;ES\PENDENCIAS%20CEF-AGO%202011\CT-0331.384-32%20-%20ALTO%20CAI&#199;ARAS\PAV.E%20RECAP.%20ALTO%20CAI&#199;ARAS-18-08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RADOUROS"/>
      <sheetName val="MEMORIAS DE CÁLCULO"/>
      <sheetName val="Plan1"/>
      <sheetName val="ORÇAMENTO"/>
      <sheetName val="BDI"/>
      <sheetName val="CRONOGRAMA"/>
    </sheetNames>
    <sheetDataSet>
      <sheetData sheetId="3">
        <row r="10">
          <cell r="I10">
            <v>0.2926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39">
      <selection activeCell="G65" sqref="G65"/>
    </sheetView>
  </sheetViews>
  <sheetFormatPr defaultColWidth="9.140625" defaultRowHeight="15"/>
  <cols>
    <col min="1" max="1" width="16.28125" style="62" customWidth="1"/>
    <col min="2" max="2" width="9.00390625" style="62" customWidth="1"/>
    <col min="3" max="3" width="62.8515625" style="62" customWidth="1"/>
    <col min="4" max="4" width="9.00390625" style="62" customWidth="1"/>
    <col min="5" max="5" width="10.00390625" style="62" bestFit="1" customWidth="1"/>
    <col min="6" max="6" width="9.00390625" style="62" customWidth="1"/>
    <col min="7" max="7" width="14.28125" style="62" bestFit="1" customWidth="1"/>
    <col min="8" max="8" width="9.00390625" style="62" customWidth="1"/>
    <col min="9" max="9" width="14.421875" style="62" customWidth="1"/>
    <col min="10" max="16384" width="9.00390625" style="62" customWidth="1"/>
  </cols>
  <sheetData>
    <row r="1" spans="1:9" s="60" customFormat="1" ht="23.25">
      <c r="A1" s="164" t="s">
        <v>0</v>
      </c>
      <c r="B1" s="165"/>
      <c r="C1" s="165"/>
      <c r="D1" s="165"/>
      <c r="E1" s="165"/>
      <c r="F1" s="165"/>
      <c r="G1" s="165"/>
      <c r="H1" s="165"/>
      <c r="I1" s="166"/>
    </row>
    <row r="2" spans="1:9" s="60" customFormat="1" ht="23.25">
      <c r="A2" s="167" t="s">
        <v>1</v>
      </c>
      <c r="B2" s="168"/>
      <c r="C2" s="168"/>
      <c r="D2" s="168"/>
      <c r="E2" s="168"/>
      <c r="F2" s="168"/>
      <c r="G2" s="168"/>
      <c r="H2" s="168"/>
      <c r="I2" s="169"/>
    </row>
    <row r="3" spans="1:9" s="60" customFormat="1" ht="23.25">
      <c r="A3" s="35"/>
      <c r="B3" s="36"/>
      <c r="C3" s="36"/>
      <c r="D3" s="36"/>
      <c r="E3" s="36"/>
      <c r="F3" s="36"/>
      <c r="G3" s="36"/>
      <c r="H3" s="37"/>
      <c r="I3" s="38"/>
    </row>
    <row r="4" spans="1:9" s="60" customFormat="1" ht="23.25">
      <c r="A4" s="170" t="s">
        <v>2</v>
      </c>
      <c r="B4" s="170"/>
      <c r="C4" s="170"/>
      <c r="D4" s="170"/>
      <c r="E4" s="170"/>
      <c r="F4" s="170"/>
      <c r="G4" s="170"/>
      <c r="H4" s="170"/>
      <c r="I4" s="170"/>
    </row>
    <row r="5" spans="1:9" s="60" customFormat="1" ht="4.5" customHeight="1">
      <c r="A5" s="167"/>
      <c r="B5" s="168"/>
      <c r="C5" s="168"/>
      <c r="D5" s="168"/>
      <c r="E5" s="168"/>
      <c r="F5" s="168"/>
      <c r="G5" s="168"/>
      <c r="H5" s="168"/>
      <c r="I5" s="169"/>
    </row>
    <row r="6" spans="1:9" s="40" customFormat="1" ht="18">
      <c r="A6" s="157" t="s">
        <v>76</v>
      </c>
      <c r="B6" s="158"/>
      <c r="C6" s="158"/>
      <c r="D6" s="158"/>
      <c r="E6" s="158"/>
      <c r="F6" s="158"/>
      <c r="G6" s="158"/>
      <c r="H6" s="158"/>
      <c r="I6" s="159"/>
    </row>
    <row r="7" spans="1:9" s="40" customFormat="1" ht="18">
      <c r="A7" s="7" t="s">
        <v>77</v>
      </c>
      <c r="B7" s="7"/>
      <c r="C7" s="7"/>
      <c r="D7" s="157" t="s">
        <v>78</v>
      </c>
      <c r="E7" s="158"/>
      <c r="F7" s="158"/>
      <c r="G7" s="158"/>
      <c r="H7" s="158"/>
      <c r="I7" s="159"/>
    </row>
    <row r="8" spans="1:9" s="40" customFormat="1" ht="15">
      <c r="A8" s="160" t="s">
        <v>142</v>
      </c>
      <c r="B8" s="160"/>
      <c r="C8" s="160"/>
      <c r="D8" s="160"/>
      <c r="E8" s="160"/>
      <c r="F8" s="160"/>
      <c r="G8" s="160"/>
      <c r="H8" s="160"/>
      <c r="I8" s="160"/>
    </row>
    <row r="9" spans="1:9" s="40" customFormat="1" ht="15">
      <c r="A9" s="1" t="s">
        <v>54</v>
      </c>
      <c r="B9" s="2"/>
      <c r="C9" s="3"/>
      <c r="D9" s="161" t="s">
        <v>55</v>
      </c>
      <c r="E9" s="162"/>
      <c r="F9" s="163"/>
      <c r="G9" s="161" t="s">
        <v>79</v>
      </c>
      <c r="H9" s="162"/>
      <c r="I9" s="163"/>
    </row>
    <row r="10" spans="1:9" s="40" customFormat="1" ht="15.75">
      <c r="A10" s="152" t="s">
        <v>80</v>
      </c>
      <c r="B10" s="153"/>
      <c r="C10" s="153"/>
      <c r="D10" s="154" t="s">
        <v>81</v>
      </c>
      <c r="E10" s="155"/>
      <c r="F10" s="156"/>
      <c r="G10" s="156"/>
      <c r="H10" s="8" t="s">
        <v>57</v>
      </c>
      <c r="I10" s="61"/>
    </row>
    <row r="11" spans="1:9" ht="15">
      <c r="A11" s="9"/>
      <c r="B11" s="9"/>
      <c r="C11" s="9"/>
      <c r="D11" s="10"/>
      <c r="E11" s="9"/>
      <c r="F11" s="9"/>
      <c r="G11" s="9"/>
      <c r="H11" s="9"/>
      <c r="I11" s="9"/>
    </row>
    <row r="12" spans="1:9" ht="15">
      <c r="A12" s="11" t="s">
        <v>3</v>
      </c>
      <c r="B12" s="144" t="s">
        <v>4</v>
      </c>
      <c r="C12" s="144" t="s">
        <v>5</v>
      </c>
      <c r="D12" s="144" t="s">
        <v>6</v>
      </c>
      <c r="E12" s="144" t="s">
        <v>7</v>
      </c>
      <c r="F12" s="172" t="s">
        <v>8</v>
      </c>
      <c r="G12" s="143"/>
      <c r="H12" s="171" t="s">
        <v>9</v>
      </c>
      <c r="I12" s="171"/>
    </row>
    <row r="13" spans="1:9" ht="15">
      <c r="A13" s="13" t="s">
        <v>10</v>
      </c>
      <c r="B13" s="145"/>
      <c r="C13" s="145"/>
      <c r="D13" s="145"/>
      <c r="E13" s="145"/>
      <c r="F13" s="14" t="s">
        <v>11</v>
      </c>
      <c r="G13" s="12" t="s">
        <v>12</v>
      </c>
      <c r="H13" s="14" t="s">
        <v>11</v>
      </c>
      <c r="I13" s="12" t="s">
        <v>12</v>
      </c>
    </row>
    <row r="14" spans="1:9" ht="6" customHeight="1">
      <c r="A14" s="45"/>
      <c r="B14" s="45"/>
      <c r="C14" s="45"/>
      <c r="D14" s="46"/>
      <c r="E14" s="45"/>
      <c r="F14" s="45"/>
      <c r="G14" s="45"/>
      <c r="H14" s="45"/>
      <c r="I14" s="45"/>
    </row>
    <row r="15" spans="1:9" ht="14.25" customHeight="1">
      <c r="A15" s="15"/>
      <c r="B15" s="15">
        <v>1</v>
      </c>
      <c r="C15" s="16" t="s">
        <v>13</v>
      </c>
      <c r="D15" s="12"/>
      <c r="E15" s="12"/>
      <c r="F15" s="17"/>
      <c r="G15" s="17"/>
      <c r="H15" s="17"/>
      <c r="I15" s="18"/>
    </row>
    <row r="16" spans="1:9" ht="14.25" customHeight="1">
      <c r="A16" s="19" t="s">
        <v>16</v>
      </c>
      <c r="B16" s="20" t="s">
        <v>14</v>
      </c>
      <c r="C16" s="21" t="s">
        <v>82</v>
      </c>
      <c r="D16" s="22" t="s">
        <v>15</v>
      </c>
      <c r="E16" s="23">
        <v>4.5</v>
      </c>
      <c r="F16" s="6">
        <v>227.27</v>
      </c>
      <c r="G16" s="6">
        <f>F16*E16</f>
        <v>1022.715</v>
      </c>
      <c r="H16" s="47">
        <f>F16*$I$10+F16</f>
        <v>227.27</v>
      </c>
      <c r="I16" s="47">
        <f>H16*E16</f>
        <v>1022.715</v>
      </c>
    </row>
    <row r="17" spans="1:9" ht="14.25" customHeight="1">
      <c r="A17" s="19" t="s">
        <v>28</v>
      </c>
      <c r="B17" s="20" t="s">
        <v>17</v>
      </c>
      <c r="C17" s="21" t="s">
        <v>83</v>
      </c>
      <c r="D17" s="22" t="s">
        <v>27</v>
      </c>
      <c r="E17" s="23">
        <v>4</v>
      </c>
      <c r="F17" s="6">
        <v>202.45</v>
      </c>
      <c r="G17" s="6">
        <f>F17*E17</f>
        <v>809.8</v>
      </c>
      <c r="H17" s="47">
        <f>F17*$I$10+F17</f>
        <v>202.45</v>
      </c>
      <c r="I17" s="47">
        <f>H17*E17</f>
        <v>809.8</v>
      </c>
    </row>
    <row r="18" spans="1:9" ht="14.25" customHeight="1">
      <c r="A18" s="24"/>
      <c r="B18" s="19"/>
      <c r="C18" s="25" t="s">
        <v>84</v>
      </c>
      <c r="D18" s="22"/>
      <c r="E18" s="23"/>
      <c r="F18" s="6"/>
      <c r="G18" s="17">
        <f>SUM(G16:G17)</f>
        <v>1832.5149999999999</v>
      </c>
      <c r="H18" s="47"/>
      <c r="I18" s="17">
        <f>SUM(I16:I17)</f>
        <v>1832.5149999999999</v>
      </c>
    </row>
    <row r="19" spans="1:9" ht="14.25" customHeight="1">
      <c r="A19" s="24"/>
      <c r="B19" s="19"/>
      <c r="C19" s="22"/>
      <c r="D19" s="22"/>
      <c r="E19" s="22"/>
      <c r="F19" s="6"/>
      <c r="G19" s="6"/>
      <c r="H19" s="47"/>
      <c r="I19" s="26"/>
    </row>
    <row r="20" spans="1:9" ht="14.25" customHeight="1">
      <c r="A20" s="27"/>
      <c r="B20" s="28">
        <v>2</v>
      </c>
      <c r="C20" s="29" t="s">
        <v>71</v>
      </c>
      <c r="D20" s="48"/>
      <c r="E20" s="49"/>
      <c r="F20" s="47"/>
      <c r="G20" s="6"/>
      <c r="H20" s="47"/>
      <c r="I20" s="47"/>
    </row>
    <row r="21" spans="1:9" ht="14.25" customHeight="1">
      <c r="A21" s="50" t="s">
        <v>145</v>
      </c>
      <c r="B21" s="51" t="s">
        <v>18</v>
      </c>
      <c r="C21" s="49" t="s">
        <v>85</v>
      </c>
      <c r="D21" s="48" t="s">
        <v>20</v>
      </c>
      <c r="E21" s="47">
        <v>0</v>
      </c>
      <c r="F21" s="47">
        <v>23.9</v>
      </c>
      <c r="G21" s="47">
        <f aca="true" t="shared" si="0" ref="G21:G32">F21*E21</f>
        <v>0</v>
      </c>
      <c r="H21" s="47">
        <f aca="true" t="shared" si="1" ref="H21:H32">F21*$I$10+F21</f>
        <v>23.9</v>
      </c>
      <c r="I21" s="23">
        <f aca="true" t="shared" si="2" ref="I21:I32">H21*E21</f>
        <v>0</v>
      </c>
    </row>
    <row r="22" spans="1:9" ht="14.25" customHeight="1">
      <c r="A22" s="50">
        <v>72819</v>
      </c>
      <c r="B22" s="20" t="s">
        <v>19</v>
      </c>
      <c r="C22" s="49" t="s">
        <v>86</v>
      </c>
      <c r="D22" s="48" t="s">
        <v>29</v>
      </c>
      <c r="E22" s="47">
        <v>0</v>
      </c>
      <c r="F22" s="47">
        <v>54.95</v>
      </c>
      <c r="G22" s="47">
        <f t="shared" si="0"/>
        <v>0</v>
      </c>
      <c r="H22" s="47">
        <f t="shared" si="1"/>
        <v>54.95</v>
      </c>
      <c r="I22" s="23">
        <f t="shared" si="2"/>
        <v>0</v>
      </c>
    </row>
    <row r="23" spans="1:9" ht="14.25" customHeight="1">
      <c r="A23" s="50" t="s">
        <v>146</v>
      </c>
      <c r="B23" s="51" t="s">
        <v>21</v>
      </c>
      <c r="C23" s="49" t="s">
        <v>87</v>
      </c>
      <c r="D23" s="48" t="s">
        <v>15</v>
      </c>
      <c r="E23" s="47">
        <v>0</v>
      </c>
      <c r="F23" s="47">
        <v>2.2</v>
      </c>
      <c r="G23" s="47">
        <f t="shared" si="0"/>
        <v>0</v>
      </c>
      <c r="H23" s="47">
        <f t="shared" si="1"/>
        <v>2.2</v>
      </c>
      <c r="I23" s="23">
        <f t="shared" si="2"/>
        <v>0</v>
      </c>
    </row>
    <row r="24" spans="1:9" ht="14.25" customHeight="1">
      <c r="A24" s="19" t="s">
        <v>88</v>
      </c>
      <c r="B24" s="20" t="s">
        <v>22</v>
      </c>
      <c r="C24" s="26" t="s">
        <v>89</v>
      </c>
      <c r="D24" s="22" t="s">
        <v>15</v>
      </c>
      <c r="E24" s="47">
        <v>0</v>
      </c>
      <c r="F24" s="47">
        <v>20.7</v>
      </c>
      <c r="G24" s="47">
        <f t="shared" si="0"/>
        <v>0</v>
      </c>
      <c r="H24" s="47">
        <f t="shared" si="1"/>
        <v>20.7</v>
      </c>
      <c r="I24" s="23">
        <f t="shared" si="2"/>
        <v>0</v>
      </c>
    </row>
    <row r="25" spans="1:9" ht="14.25" customHeight="1">
      <c r="A25" s="50">
        <v>5651</v>
      </c>
      <c r="B25" s="51" t="s">
        <v>23</v>
      </c>
      <c r="C25" s="49" t="s">
        <v>90</v>
      </c>
      <c r="D25" s="48" t="s">
        <v>15</v>
      </c>
      <c r="E25" s="47">
        <v>0</v>
      </c>
      <c r="F25" s="47">
        <v>34</v>
      </c>
      <c r="G25" s="47">
        <f t="shared" si="0"/>
        <v>0</v>
      </c>
      <c r="H25" s="47">
        <f t="shared" si="1"/>
        <v>34</v>
      </c>
      <c r="I25" s="23">
        <f t="shared" si="2"/>
        <v>0</v>
      </c>
    </row>
    <row r="26" spans="1:9" ht="14.25" customHeight="1">
      <c r="A26" s="50" t="s">
        <v>91</v>
      </c>
      <c r="B26" s="20" t="s">
        <v>92</v>
      </c>
      <c r="C26" s="49" t="s">
        <v>93</v>
      </c>
      <c r="D26" s="48" t="s">
        <v>94</v>
      </c>
      <c r="E26" s="47">
        <v>0</v>
      </c>
      <c r="F26" s="47">
        <v>5.4</v>
      </c>
      <c r="G26" s="47">
        <f t="shared" si="0"/>
        <v>0</v>
      </c>
      <c r="H26" s="47">
        <f t="shared" si="1"/>
        <v>5.4</v>
      </c>
      <c r="I26" s="23">
        <f t="shared" si="2"/>
        <v>0</v>
      </c>
    </row>
    <row r="27" spans="1:9" ht="14.25" customHeight="1">
      <c r="A27" s="50" t="s">
        <v>95</v>
      </c>
      <c r="B27" s="51" t="s">
        <v>96</v>
      </c>
      <c r="C27" s="49" t="s">
        <v>97</v>
      </c>
      <c r="D27" s="48" t="s">
        <v>94</v>
      </c>
      <c r="E27" s="47">
        <v>0</v>
      </c>
      <c r="F27" s="47">
        <v>5.8</v>
      </c>
      <c r="G27" s="47">
        <f t="shared" si="0"/>
        <v>0</v>
      </c>
      <c r="H27" s="47">
        <f t="shared" si="1"/>
        <v>5.8</v>
      </c>
      <c r="I27" s="23">
        <f t="shared" si="2"/>
        <v>0</v>
      </c>
    </row>
    <row r="28" spans="1:9" ht="14.25" customHeight="1">
      <c r="A28" s="52" t="s">
        <v>98</v>
      </c>
      <c r="B28" s="20" t="s">
        <v>99</v>
      </c>
      <c r="C28" s="49" t="s">
        <v>100</v>
      </c>
      <c r="D28" s="48" t="s">
        <v>20</v>
      </c>
      <c r="E28" s="47">
        <v>0</v>
      </c>
      <c r="F28" s="47">
        <v>307.7</v>
      </c>
      <c r="G28" s="47">
        <f t="shared" si="0"/>
        <v>0</v>
      </c>
      <c r="H28" s="47">
        <f t="shared" si="1"/>
        <v>307.7</v>
      </c>
      <c r="I28" s="23">
        <f t="shared" si="2"/>
        <v>0</v>
      </c>
    </row>
    <row r="29" spans="1:9" ht="14.25" customHeight="1">
      <c r="A29" s="52" t="s">
        <v>101</v>
      </c>
      <c r="B29" s="51" t="s">
        <v>102</v>
      </c>
      <c r="C29" s="49" t="s">
        <v>103</v>
      </c>
      <c r="D29" s="48" t="s">
        <v>20</v>
      </c>
      <c r="E29" s="47">
        <v>0</v>
      </c>
      <c r="F29" s="47">
        <v>55.16</v>
      </c>
      <c r="G29" s="47">
        <f t="shared" si="0"/>
        <v>0</v>
      </c>
      <c r="H29" s="47">
        <f t="shared" si="1"/>
        <v>55.16</v>
      </c>
      <c r="I29" s="23">
        <f t="shared" si="2"/>
        <v>0</v>
      </c>
    </row>
    <row r="30" spans="1:9" ht="14.25" customHeight="1">
      <c r="A30" s="50" t="s">
        <v>104</v>
      </c>
      <c r="B30" s="20" t="s">
        <v>105</v>
      </c>
      <c r="C30" s="49" t="s">
        <v>106</v>
      </c>
      <c r="D30" s="48" t="s">
        <v>20</v>
      </c>
      <c r="E30" s="47">
        <v>0</v>
      </c>
      <c r="F30" s="47">
        <v>14.3</v>
      </c>
      <c r="G30" s="47">
        <f t="shared" si="0"/>
        <v>0</v>
      </c>
      <c r="H30" s="47">
        <f t="shared" si="1"/>
        <v>14.3</v>
      </c>
      <c r="I30" s="23">
        <f t="shared" si="2"/>
        <v>0</v>
      </c>
    </row>
    <row r="31" spans="1:9" ht="14.25" customHeight="1">
      <c r="A31" s="50">
        <v>72897</v>
      </c>
      <c r="B31" s="51" t="s">
        <v>107</v>
      </c>
      <c r="C31" s="49" t="s">
        <v>108</v>
      </c>
      <c r="D31" s="48" t="s">
        <v>20</v>
      </c>
      <c r="E31" s="47">
        <v>0</v>
      </c>
      <c r="F31" s="47">
        <v>12.46</v>
      </c>
      <c r="G31" s="47">
        <f t="shared" si="0"/>
        <v>0</v>
      </c>
      <c r="H31" s="47">
        <f t="shared" si="1"/>
        <v>12.46</v>
      </c>
      <c r="I31" s="23">
        <f t="shared" si="2"/>
        <v>0</v>
      </c>
    </row>
    <row r="32" spans="1:9" ht="14.25" customHeight="1">
      <c r="A32" s="19">
        <v>72899</v>
      </c>
      <c r="B32" s="20" t="s">
        <v>109</v>
      </c>
      <c r="C32" s="26" t="s">
        <v>110</v>
      </c>
      <c r="D32" s="22" t="s">
        <v>20</v>
      </c>
      <c r="E32" s="47">
        <v>0</v>
      </c>
      <c r="F32" s="47">
        <v>3.2</v>
      </c>
      <c r="G32" s="47">
        <f t="shared" si="0"/>
        <v>0</v>
      </c>
      <c r="H32" s="47">
        <f t="shared" si="1"/>
        <v>3.2</v>
      </c>
      <c r="I32" s="23">
        <f t="shared" si="2"/>
        <v>0</v>
      </c>
    </row>
    <row r="33" spans="1:9" ht="14.25" customHeight="1">
      <c r="A33" s="20"/>
      <c r="B33" s="53"/>
      <c r="C33" s="25" t="s">
        <v>111</v>
      </c>
      <c r="D33" s="12"/>
      <c r="E33" s="47"/>
      <c r="F33" s="47"/>
      <c r="G33" s="17">
        <f>SUM(G21:G32)</f>
        <v>0</v>
      </c>
      <c r="H33" s="47"/>
      <c r="I33" s="17">
        <f>SUM(I21:I32)</f>
        <v>0</v>
      </c>
    </row>
    <row r="34" spans="1:9" ht="14.25" customHeight="1">
      <c r="A34" s="53"/>
      <c r="B34" s="53"/>
      <c r="C34" s="49"/>
      <c r="D34" s="48"/>
      <c r="E34" s="47"/>
      <c r="F34" s="47"/>
      <c r="G34" s="6"/>
      <c r="H34" s="47"/>
      <c r="I34" s="47"/>
    </row>
    <row r="35" spans="1:9" ht="14.25" customHeight="1">
      <c r="A35" s="15"/>
      <c r="B35" s="15">
        <v>3</v>
      </c>
      <c r="C35" s="18" t="s">
        <v>112</v>
      </c>
      <c r="D35" s="48"/>
      <c r="E35" s="47"/>
      <c r="F35" s="47"/>
      <c r="G35" s="6"/>
      <c r="H35" s="47"/>
      <c r="I35" s="47"/>
    </row>
    <row r="36" spans="1:9" ht="14.25" customHeight="1">
      <c r="A36" s="54" t="s">
        <v>113</v>
      </c>
      <c r="B36" s="51" t="s">
        <v>24</v>
      </c>
      <c r="C36" s="55" t="s">
        <v>114</v>
      </c>
      <c r="D36" s="48" t="s">
        <v>94</v>
      </c>
      <c r="E36" s="47">
        <v>11986</v>
      </c>
      <c r="F36" s="47">
        <v>6.22</v>
      </c>
      <c r="G36" s="47">
        <f>F36*E36</f>
        <v>74552.92</v>
      </c>
      <c r="H36" s="47">
        <f>F36*$I$10+F36</f>
        <v>6.22</v>
      </c>
      <c r="I36" s="23">
        <f aca="true" t="shared" si="3" ref="I36:I51">H36*E36</f>
        <v>74552.92</v>
      </c>
    </row>
    <row r="37" spans="1:9" ht="14.25" customHeight="1">
      <c r="A37" s="54" t="s">
        <v>113</v>
      </c>
      <c r="B37" s="51" t="s">
        <v>25</v>
      </c>
      <c r="C37" s="56" t="s">
        <v>115</v>
      </c>
      <c r="D37" s="48" t="s">
        <v>15</v>
      </c>
      <c r="E37" s="47">
        <v>999</v>
      </c>
      <c r="F37" s="47">
        <v>22.04</v>
      </c>
      <c r="G37" s="47">
        <f>F37*E37</f>
        <v>22017.96</v>
      </c>
      <c r="H37" s="47">
        <f>F37*$I$10+F37</f>
        <v>22.04</v>
      </c>
      <c r="I37" s="23">
        <f t="shared" si="3"/>
        <v>22017.96</v>
      </c>
    </row>
    <row r="38" spans="1:9" ht="14.25" customHeight="1">
      <c r="A38" s="54" t="s">
        <v>113</v>
      </c>
      <c r="B38" s="51" t="s">
        <v>26</v>
      </c>
      <c r="C38" s="55" t="s">
        <v>116</v>
      </c>
      <c r="D38" s="48" t="s">
        <v>94</v>
      </c>
      <c r="E38" s="47">
        <v>239</v>
      </c>
      <c r="F38" s="47">
        <v>7.42</v>
      </c>
      <c r="G38" s="47">
        <f>F38*E38</f>
        <v>1773.3799999999999</v>
      </c>
      <c r="H38" s="47">
        <f>F38*$I$10+F38</f>
        <v>7.42</v>
      </c>
      <c r="I38" s="23">
        <f t="shared" si="3"/>
        <v>1773.3799999999999</v>
      </c>
    </row>
    <row r="39" spans="1:9" ht="14.25" customHeight="1">
      <c r="A39" s="51"/>
      <c r="B39" s="51"/>
      <c r="C39" s="25" t="s">
        <v>117</v>
      </c>
      <c r="D39" s="12"/>
      <c r="E39" s="49"/>
      <c r="F39" s="49"/>
      <c r="G39" s="17">
        <f>SUM(G36:G38)</f>
        <v>98344.26000000001</v>
      </c>
      <c r="H39" s="47"/>
      <c r="I39" s="17">
        <f>SUM(I36:I38)</f>
        <v>98344.26000000001</v>
      </c>
    </row>
    <row r="40" spans="1:9" ht="14.25" customHeight="1">
      <c r="A40" s="51"/>
      <c r="B40" s="51"/>
      <c r="C40" s="18"/>
      <c r="D40" s="12"/>
      <c r="E40" s="49"/>
      <c r="F40" s="49"/>
      <c r="G40" s="6"/>
      <c r="H40" s="47"/>
      <c r="I40" s="23"/>
    </row>
    <row r="41" spans="1:9" ht="14.25" customHeight="1">
      <c r="A41" s="51"/>
      <c r="B41" s="30">
        <v>4</v>
      </c>
      <c r="C41" s="18" t="s">
        <v>73</v>
      </c>
      <c r="D41" s="12"/>
      <c r="E41" s="49"/>
      <c r="F41" s="49"/>
      <c r="G41" s="6"/>
      <c r="H41" s="47"/>
      <c r="I41" s="23"/>
    </row>
    <row r="42" spans="1:9" ht="28.5" customHeight="1">
      <c r="A42" s="50" t="s">
        <v>28</v>
      </c>
      <c r="B42" s="51" t="s">
        <v>118</v>
      </c>
      <c r="C42" s="31" t="s">
        <v>119</v>
      </c>
      <c r="D42" s="22" t="s">
        <v>27</v>
      </c>
      <c r="E42" s="47">
        <v>4</v>
      </c>
      <c r="F42" s="47">
        <v>35.7</v>
      </c>
      <c r="G42" s="47">
        <f aca="true" t="shared" si="4" ref="G42:G51">F42*E42</f>
        <v>142.8</v>
      </c>
      <c r="H42" s="47">
        <f aca="true" t="shared" si="5" ref="H42:H51">F42*$I$10+F42</f>
        <v>35.7</v>
      </c>
      <c r="I42" s="23">
        <f t="shared" si="3"/>
        <v>142.8</v>
      </c>
    </row>
    <row r="43" spans="1:9" ht="14.25" customHeight="1">
      <c r="A43" s="50">
        <v>73614</v>
      </c>
      <c r="B43" s="51" t="s">
        <v>120</v>
      </c>
      <c r="C43" s="31" t="s">
        <v>121</v>
      </c>
      <c r="D43" s="22" t="s">
        <v>29</v>
      </c>
      <c r="E43" s="47">
        <v>128</v>
      </c>
      <c r="F43" s="47">
        <v>6.8</v>
      </c>
      <c r="G43" s="47">
        <f>F43*E43</f>
        <v>870.4</v>
      </c>
      <c r="H43" s="47">
        <f t="shared" si="5"/>
        <v>6.8</v>
      </c>
      <c r="I43" s="23">
        <f t="shared" si="3"/>
        <v>870.4</v>
      </c>
    </row>
    <row r="44" spans="1:9" ht="14.25" customHeight="1">
      <c r="A44" s="50" t="s">
        <v>28</v>
      </c>
      <c r="B44" s="51" t="s">
        <v>122</v>
      </c>
      <c r="C44" s="26" t="s">
        <v>123</v>
      </c>
      <c r="D44" s="22" t="s">
        <v>27</v>
      </c>
      <c r="E44" s="6">
        <v>2</v>
      </c>
      <c r="F44" s="6">
        <v>327.07</v>
      </c>
      <c r="G44" s="47">
        <f t="shared" si="4"/>
        <v>654.14</v>
      </c>
      <c r="H44" s="47">
        <f t="shared" si="5"/>
        <v>327.07</v>
      </c>
      <c r="I44" s="23">
        <f t="shared" si="3"/>
        <v>654.14</v>
      </c>
    </row>
    <row r="45" spans="1:9" ht="14.25" customHeight="1">
      <c r="A45" s="19" t="s">
        <v>28</v>
      </c>
      <c r="B45" s="51" t="s">
        <v>124</v>
      </c>
      <c r="C45" s="26" t="s">
        <v>125</v>
      </c>
      <c r="D45" s="22" t="s">
        <v>27</v>
      </c>
      <c r="E45" s="6">
        <v>2</v>
      </c>
      <c r="F45" s="6">
        <v>202.24</v>
      </c>
      <c r="G45" s="47">
        <f t="shared" si="4"/>
        <v>404.48</v>
      </c>
      <c r="H45" s="47">
        <f t="shared" si="5"/>
        <v>202.24</v>
      </c>
      <c r="I45" s="23">
        <f t="shared" si="3"/>
        <v>404.48</v>
      </c>
    </row>
    <row r="46" spans="1:9" ht="14.25" customHeight="1">
      <c r="A46" s="50">
        <v>73603</v>
      </c>
      <c r="B46" s="51" t="s">
        <v>126</v>
      </c>
      <c r="C46" s="26" t="s">
        <v>154</v>
      </c>
      <c r="D46" s="22" t="s">
        <v>127</v>
      </c>
      <c r="E46" s="6">
        <v>1</v>
      </c>
      <c r="F46" s="6">
        <v>917.07</v>
      </c>
      <c r="G46" s="47">
        <f t="shared" si="4"/>
        <v>917.07</v>
      </c>
      <c r="H46" s="47">
        <f t="shared" si="5"/>
        <v>917.07</v>
      </c>
      <c r="I46" s="23">
        <f t="shared" si="3"/>
        <v>917.07</v>
      </c>
    </row>
    <row r="47" spans="1:9" ht="14.25" customHeight="1">
      <c r="A47" s="19" t="s">
        <v>128</v>
      </c>
      <c r="B47" s="51" t="s">
        <v>129</v>
      </c>
      <c r="C47" s="26" t="s">
        <v>130</v>
      </c>
      <c r="D47" s="22" t="s">
        <v>15</v>
      </c>
      <c r="E47" s="6">
        <v>106</v>
      </c>
      <c r="F47" s="6">
        <v>11.3</v>
      </c>
      <c r="G47" s="47">
        <f t="shared" si="4"/>
        <v>1197.8000000000002</v>
      </c>
      <c r="H47" s="47">
        <f t="shared" si="5"/>
        <v>11.3</v>
      </c>
      <c r="I47" s="23">
        <f t="shared" si="3"/>
        <v>1197.8000000000002</v>
      </c>
    </row>
    <row r="48" spans="1:9" ht="14.25" customHeight="1">
      <c r="A48" s="19" t="s">
        <v>131</v>
      </c>
      <c r="B48" s="51" t="s">
        <v>132</v>
      </c>
      <c r="C48" s="26" t="s">
        <v>133</v>
      </c>
      <c r="D48" s="22" t="s">
        <v>15</v>
      </c>
      <c r="E48" s="6">
        <v>672</v>
      </c>
      <c r="F48" s="6">
        <v>7.15</v>
      </c>
      <c r="G48" s="47">
        <f t="shared" si="4"/>
        <v>4804.8</v>
      </c>
      <c r="H48" s="47">
        <f t="shared" si="5"/>
        <v>7.15</v>
      </c>
      <c r="I48" s="23">
        <f t="shared" si="3"/>
        <v>4804.8</v>
      </c>
    </row>
    <row r="49" spans="1:9" ht="14.25" customHeight="1">
      <c r="A49" s="19">
        <v>41595</v>
      </c>
      <c r="B49" s="51" t="s">
        <v>134</v>
      </c>
      <c r="C49" s="26" t="s">
        <v>135</v>
      </c>
      <c r="D49" s="22" t="s">
        <v>29</v>
      </c>
      <c r="E49" s="6">
        <v>638</v>
      </c>
      <c r="F49" s="6">
        <v>4.8</v>
      </c>
      <c r="G49" s="47">
        <f t="shared" si="4"/>
        <v>3062.4</v>
      </c>
      <c r="H49" s="47">
        <f t="shared" si="5"/>
        <v>4.8</v>
      </c>
      <c r="I49" s="23">
        <f t="shared" si="3"/>
        <v>3062.4</v>
      </c>
    </row>
    <row r="50" spans="1:9" ht="14.25" customHeight="1">
      <c r="A50" s="19" t="s">
        <v>28</v>
      </c>
      <c r="B50" s="51" t="s">
        <v>136</v>
      </c>
      <c r="C50" s="26" t="s">
        <v>137</v>
      </c>
      <c r="D50" s="22" t="s">
        <v>15</v>
      </c>
      <c r="E50" s="6">
        <v>319</v>
      </c>
      <c r="F50" s="6">
        <v>4.47</v>
      </c>
      <c r="G50" s="47">
        <f t="shared" si="4"/>
        <v>1425.9299999999998</v>
      </c>
      <c r="H50" s="47">
        <f t="shared" si="5"/>
        <v>4.47</v>
      </c>
      <c r="I50" s="23">
        <f t="shared" si="3"/>
        <v>1425.9299999999998</v>
      </c>
    </row>
    <row r="51" spans="1:9" ht="14.25" customHeight="1">
      <c r="A51" s="19" t="s">
        <v>28</v>
      </c>
      <c r="B51" s="51" t="s">
        <v>138</v>
      </c>
      <c r="C51" s="26" t="s">
        <v>147</v>
      </c>
      <c r="D51" s="22" t="s">
        <v>127</v>
      </c>
      <c r="E51" s="6">
        <v>1</v>
      </c>
      <c r="F51" s="6">
        <v>321.77</v>
      </c>
      <c r="G51" s="47">
        <f t="shared" si="4"/>
        <v>321.77</v>
      </c>
      <c r="H51" s="47">
        <f t="shared" si="5"/>
        <v>321.77</v>
      </c>
      <c r="I51" s="23">
        <f t="shared" si="3"/>
        <v>321.77</v>
      </c>
    </row>
    <row r="52" spans="1:9" ht="14.25" customHeight="1">
      <c r="A52" s="32"/>
      <c r="B52" s="51"/>
      <c r="C52" s="25" t="s">
        <v>139</v>
      </c>
      <c r="D52" s="12"/>
      <c r="E52" s="17"/>
      <c r="F52" s="17"/>
      <c r="G52" s="14">
        <f>SUM(G42:G51)</f>
        <v>13801.590000000002</v>
      </c>
      <c r="H52" s="47"/>
      <c r="I52" s="14">
        <f>SUM(I42:I51)</f>
        <v>13801.590000000002</v>
      </c>
    </row>
    <row r="53" spans="1:9" ht="14.25" customHeight="1">
      <c r="A53" s="32"/>
      <c r="B53" s="51"/>
      <c r="C53" s="25"/>
      <c r="D53" s="12"/>
      <c r="E53" s="17"/>
      <c r="F53" s="17"/>
      <c r="G53" s="14"/>
      <c r="H53" s="47"/>
      <c r="I53" s="23"/>
    </row>
    <row r="54" spans="1:9" ht="14.25" customHeight="1">
      <c r="A54" s="19"/>
      <c r="B54" s="30">
        <v>5</v>
      </c>
      <c r="C54" s="25" t="s">
        <v>153</v>
      </c>
      <c r="D54" s="12"/>
      <c r="E54" s="33"/>
      <c r="F54" s="33"/>
      <c r="G54" s="57"/>
      <c r="H54" s="34"/>
      <c r="I54" s="34"/>
    </row>
    <row r="55" spans="1:9" s="9" customFormat="1" ht="14.25" customHeight="1">
      <c r="A55" s="19" t="s">
        <v>143</v>
      </c>
      <c r="B55" s="20" t="s">
        <v>141</v>
      </c>
      <c r="C55" s="41" t="s">
        <v>144</v>
      </c>
      <c r="D55" s="22" t="s">
        <v>29</v>
      </c>
      <c r="E55" s="42">
        <v>48</v>
      </c>
      <c r="F55" s="42">
        <v>29.84</v>
      </c>
      <c r="G55" s="57">
        <f>F55*E55</f>
        <v>1432.32</v>
      </c>
      <c r="H55" s="47">
        <f>F55*$I$10+F55</f>
        <v>29.84</v>
      </c>
      <c r="I55" s="43">
        <f>H55*E55</f>
        <v>1432.32</v>
      </c>
    </row>
    <row r="56" spans="1:9" ht="14.25" customHeight="1">
      <c r="A56" s="19"/>
      <c r="B56" s="51"/>
      <c r="C56" s="25"/>
      <c r="D56" s="12"/>
      <c r="E56" s="17"/>
      <c r="F56" s="17"/>
      <c r="G56" s="14">
        <f>SUM(G55:G55)</f>
        <v>1432.32</v>
      </c>
      <c r="H56" s="47"/>
      <c r="I56" s="14">
        <f>SUM(I55:I55)</f>
        <v>1432.32</v>
      </c>
    </row>
    <row r="57" spans="1:9" ht="14.25" customHeight="1">
      <c r="A57" s="19"/>
      <c r="B57" s="51"/>
      <c r="C57" s="25"/>
      <c r="D57" s="12"/>
      <c r="E57" s="17"/>
      <c r="F57" s="17"/>
      <c r="G57" s="14"/>
      <c r="H57" s="47"/>
      <c r="I57" s="14"/>
    </row>
    <row r="58" spans="1:9" ht="14.25" customHeight="1">
      <c r="A58" s="19"/>
      <c r="B58" s="51"/>
      <c r="C58" s="25"/>
      <c r="D58" s="12"/>
      <c r="E58" s="17"/>
      <c r="F58" s="17"/>
      <c r="G58" s="14"/>
      <c r="H58" s="14"/>
      <c r="I58" s="14"/>
    </row>
    <row r="59" spans="1:9" ht="14.25" customHeight="1">
      <c r="A59" s="172" t="s">
        <v>30</v>
      </c>
      <c r="B59" s="173"/>
      <c r="C59" s="173"/>
      <c r="D59" s="173"/>
      <c r="E59" s="173"/>
      <c r="F59" s="143"/>
      <c r="G59" s="58">
        <f>G52+G39+G33+G18+G56</f>
        <v>115410.68500000001</v>
      </c>
      <c r="H59" s="6"/>
      <c r="I59" s="59">
        <f>SUM(I16:I58)/2</f>
        <v>115410.685</v>
      </c>
    </row>
    <row r="60" spans="1:9" ht="15">
      <c r="A60" s="62" t="s">
        <v>148</v>
      </c>
      <c r="I60" s="63"/>
    </row>
  </sheetData>
  <sheetProtection password="F651" sheet="1" objects="1" scenarios="1"/>
  <mergeCells count="19">
    <mergeCell ref="H12:I12"/>
    <mergeCell ref="A59:F59"/>
    <mergeCell ref="B12:B13"/>
    <mergeCell ref="C12:C13"/>
    <mergeCell ref="D12:D13"/>
    <mergeCell ref="E12:E13"/>
    <mergeCell ref="F12:G12"/>
    <mergeCell ref="A1:I1"/>
    <mergeCell ref="A2:I2"/>
    <mergeCell ref="A4:I4"/>
    <mergeCell ref="A5:I5"/>
    <mergeCell ref="A10:C10"/>
    <mergeCell ref="D10:E10"/>
    <mergeCell ref="F10:G10"/>
    <mergeCell ref="A6:I6"/>
    <mergeCell ref="D7:I7"/>
    <mergeCell ref="A8:I8"/>
    <mergeCell ref="D9:F9"/>
    <mergeCell ref="G9:I9"/>
  </mergeCells>
  <printOptions horizontalCentered="1"/>
  <pageMargins left="0.1968503937007874" right="0.1968503937007874" top="0.7874015748031497" bottom="0.7874015748031497" header="0.31496062992125984" footer="0.31496062992125984"/>
  <pageSetup horizontalDpi="300" verticalDpi="300" orientation="landscape" paperSize="9" scale="85" r:id="rId3"/>
  <headerFooter alignWithMargins="0">
    <oddFooter>&amp;CPágina &amp;P de &amp;N</oddFooter>
  </headerFooter>
  <legacyDrawing r:id="rId2"/>
  <oleObjects>
    <oleObject progId="Word.Picture.8" shapeId="6508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5">
      <selection activeCell="A1" sqref="A1:L28"/>
    </sheetView>
  </sheetViews>
  <sheetFormatPr defaultColWidth="9.140625" defaultRowHeight="15"/>
  <cols>
    <col min="1" max="1" width="5.421875" style="64" customWidth="1"/>
    <col min="2" max="2" width="11.7109375" style="64" customWidth="1"/>
    <col min="3" max="3" width="18.00390625" style="64" customWidth="1"/>
    <col min="4" max="4" width="15.421875" style="64" customWidth="1"/>
    <col min="5" max="5" width="12.421875" style="68" customWidth="1"/>
    <col min="6" max="6" width="10.57421875" style="68" customWidth="1"/>
    <col min="7" max="7" width="10.140625" style="64" customWidth="1"/>
    <col min="8" max="8" width="10.00390625" style="64" customWidth="1"/>
    <col min="9" max="9" width="10.7109375" style="64" customWidth="1"/>
    <col min="10" max="10" width="11.28125" style="64" customWidth="1"/>
    <col min="11" max="16" width="10.00390625" style="64" hidden="1" customWidth="1"/>
    <col min="17" max="16384" width="10.00390625" style="64" customWidth="1"/>
  </cols>
  <sheetData>
    <row r="1" spans="1:12" ht="23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3.25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3.25">
      <c r="A3" s="39"/>
      <c r="B3" s="39"/>
      <c r="C3" s="39"/>
      <c r="D3" s="39"/>
      <c r="E3" s="39"/>
      <c r="F3" s="39"/>
      <c r="G3" s="39"/>
      <c r="H3" s="60"/>
      <c r="I3" s="40"/>
      <c r="J3" s="60"/>
      <c r="K3" s="60"/>
      <c r="L3" s="60"/>
    </row>
    <row r="4" spans="1:17" ht="23.25">
      <c r="A4" s="170" t="s">
        <v>149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Q4" s="65"/>
    </row>
    <row r="5" spans="1:17" ht="4.5" customHeight="1">
      <c r="A5" s="168"/>
      <c r="B5" s="168"/>
      <c r="C5" s="168"/>
      <c r="D5" s="168"/>
      <c r="E5" s="168"/>
      <c r="F5" s="168"/>
      <c r="G5" s="168"/>
      <c r="H5" s="168"/>
      <c r="I5" s="168"/>
      <c r="J5" s="60"/>
      <c r="K5" s="60"/>
      <c r="L5" s="60"/>
      <c r="Q5" s="65"/>
    </row>
    <row r="6" spans="1:17" ht="15">
      <c r="A6" s="1" t="s">
        <v>53</v>
      </c>
      <c r="B6" s="2"/>
      <c r="C6" s="2"/>
      <c r="D6" s="2"/>
      <c r="E6" s="2"/>
      <c r="F6" s="2"/>
      <c r="G6" s="2"/>
      <c r="H6" s="2"/>
      <c r="I6" s="2"/>
      <c r="J6" s="3"/>
      <c r="K6" s="2"/>
      <c r="L6" s="3"/>
      <c r="Q6" s="65"/>
    </row>
    <row r="7" spans="1:17" ht="15">
      <c r="A7" s="148" t="str">
        <f>ORÇ!A7</f>
        <v>PROGRAMA ESPORTE E LAZER NA CIDADE</v>
      </c>
      <c r="B7" s="149"/>
      <c r="C7" s="149"/>
      <c r="D7" s="149"/>
      <c r="E7" s="149"/>
      <c r="F7" s="150"/>
      <c r="G7" s="160" t="str">
        <f>ORÇ!D7</f>
        <v>CONTRATO: 0327.713-36 - ME</v>
      </c>
      <c r="H7" s="160"/>
      <c r="I7" s="160"/>
      <c r="J7" s="160"/>
      <c r="K7" s="160"/>
      <c r="L7" s="160"/>
      <c r="Q7" s="65"/>
    </row>
    <row r="8" spans="1:17" ht="15">
      <c r="A8" s="148" t="str">
        <f>ORÇ!A8</f>
        <v>REFERÊNCIA DE PREÇOS: TABELA SINAPI  (DEZEMBRO/2012)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/>
      <c r="Q8" s="65"/>
    </row>
    <row r="9" spans="1:17" ht="15">
      <c r="A9" s="148" t="s">
        <v>54</v>
      </c>
      <c r="B9" s="149"/>
      <c r="C9" s="149"/>
      <c r="D9" s="149"/>
      <c r="E9" s="150"/>
      <c r="F9" s="137" t="s">
        <v>55</v>
      </c>
      <c r="G9" s="138"/>
      <c r="H9" s="139"/>
      <c r="I9" s="151" t="str">
        <f>ORÇ!G9</f>
        <v>ART Nº : 249487</v>
      </c>
      <c r="J9" s="151"/>
      <c r="K9" s="151"/>
      <c r="L9" s="151"/>
      <c r="Q9" s="65"/>
    </row>
    <row r="10" spans="1:17" ht="15.75">
      <c r="A10" s="152" t="str">
        <f>ORÇ!A10</f>
        <v>PRAZO DE EXECUÇÃO: 2 MESES</v>
      </c>
      <c r="B10" s="153"/>
      <c r="C10" s="153"/>
      <c r="D10" s="153"/>
      <c r="E10" s="179"/>
      <c r="F10" s="44" t="s">
        <v>56</v>
      </c>
      <c r="G10" s="140">
        <f>ORÇ!F10</f>
        <v>0</v>
      </c>
      <c r="H10" s="140"/>
      <c r="I10" s="66" t="s">
        <v>57</v>
      </c>
      <c r="J10" s="67">
        <f>ORÇ!I10</f>
        <v>0</v>
      </c>
      <c r="K10" s="141">
        <f>'[1]ORÇAMENTO'!I10</f>
        <v>0.2926</v>
      </c>
      <c r="L10" s="142"/>
      <c r="Q10" s="65"/>
    </row>
    <row r="11" ht="4.5" customHeight="1" thickBot="1"/>
    <row r="12" spans="1:17" ht="12.75" customHeight="1">
      <c r="A12" s="69"/>
      <c r="B12" s="174"/>
      <c r="C12" s="175"/>
      <c r="D12" s="71"/>
      <c r="E12" s="70"/>
      <c r="F12" s="72"/>
      <c r="G12" s="176" t="s">
        <v>58</v>
      </c>
      <c r="H12" s="177"/>
      <c r="I12" s="177"/>
      <c r="J12" s="178"/>
      <c r="Q12" s="180"/>
    </row>
    <row r="13" spans="1:17" ht="12.75">
      <c r="A13" s="73" t="s">
        <v>4</v>
      </c>
      <c r="B13" s="181" t="s">
        <v>59</v>
      </c>
      <c r="C13" s="182"/>
      <c r="D13" s="76" t="s">
        <v>60</v>
      </c>
      <c r="E13" s="77" t="s">
        <v>31</v>
      </c>
      <c r="F13" s="74" t="s">
        <v>61</v>
      </c>
      <c r="G13" s="78" t="s">
        <v>62</v>
      </c>
      <c r="H13" s="79"/>
      <c r="I13" s="78" t="s">
        <v>63</v>
      </c>
      <c r="J13" s="80"/>
      <c r="K13" s="81" t="s">
        <v>150</v>
      </c>
      <c r="L13" s="82"/>
      <c r="M13" s="83" t="s">
        <v>151</v>
      </c>
      <c r="N13" s="82"/>
      <c r="O13" s="83" t="s">
        <v>152</v>
      </c>
      <c r="P13" s="82"/>
      <c r="Q13" s="180"/>
    </row>
    <row r="14" spans="1:16" ht="12" customHeight="1">
      <c r="A14" s="73"/>
      <c r="B14" s="183" t="s">
        <v>64</v>
      </c>
      <c r="C14" s="184"/>
      <c r="D14" s="84" t="s">
        <v>65</v>
      </c>
      <c r="E14" s="75" t="s">
        <v>66</v>
      </c>
      <c r="F14" s="75"/>
      <c r="G14" s="85" t="s">
        <v>67</v>
      </c>
      <c r="H14" s="85" t="s">
        <v>68</v>
      </c>
      <c r="I14" s="85" t="s">
        <v>67</v>
      </c>
      <c r="J14" s="86" t="s">
        <v>68</v>
      </c>
      <c r="K14" s="82" t="s">
        <v>67</v>
      </c>
      <c r="L14" s="87" t="s">
        <v>68</v>
      </c>
      <c r="M14" s="87" t="s">
        <v>67</v>
      </c>
      <c r="N14" s="87" t="s">
        <v>68</v>
      </c>
      <c r="O14" s="87" t="s">
        <v>67</v>
      </c>
      <c r="P14" s="87" t="s">
        <v>68</v>
      </c>
    </row>
    <row r="15" spans="1:16" ht="19.5" customHeight="1">
      <c r="A15" s="185">
        <v>1</v>
      </c>
      <c r="B15" s="187" t="s">
        <v>13</v>
      </c>
      <c r="C15" s="188"/>
      <c r="D15" s="191">
        <f>ORÇ!I18</f>
        <v>1832.5149999999999</v>
      </c>
      <c r="E15" s="193">
        <f>D15/$D$28*100</f>
        <v>1.5878209197008057</v>
      </c>
      <c r="F15" s="88" t="s">
        <v>69</v>
      </c>
      <c r="G15" s="42">
        <v>100</v>
      </c>
      <c r="H15" s="42">
        <f aca="true" t="shared" si="0" ref="H15:H20">G15</f>
        <v>100</v>
      </c>
      <c r="I15" s="42"/>
      <c r="J15" s="89">
        <f>H15+I15</f>
        <v>100</v>
      </c>
      <c r="K15" s="90"/>
      <c r="L15" s="91" t="e">
        <f>#REF!+K15</f>
        <v>#REF!</v>
      </c>
      <c r="M15" s="91"/>
      <c r="N15" s="91" t="e">
        <f>M15+L15</f>
        <v>#REF!</v>
      </c>
      <c r="O15" s="91"/>
      <c r="P15" s="91" t="e">
        <f>N15+O15</f>
        <v>#REF!</v>
      </c>
    </row>
    <row r="16" spans="1:16" ht="19.5" customHeight="1">
      <c r="A16" s="186"/>
      <c r="B16" s="189"/>
      <c r="C16" s="190"/>
      <c r="D16" s="192"/>
      <c r="E16" s="194"/>
      <c r="F16" s="88" t="s">
        <v>70</v>
      </c>
      <c r="G16" s="92">
        <f>G15%*D15</f>
        <v>1832.5149999999999</v>
      </c>
      <c r="H16" s="42">
        <f t="shared" si="0"/>
        <v>1832.5149999999999</v>
      </c>
      <c r="I16" s="92"/>
      <c r="J16" s="89">
        <f>I16+H16</f>
        <v>1832.5149999999999</v>
      </c>
      <c r="K16" s="90"/>
      <c r="L16" s="91"/>
      <c r="M16" s="91"/>
      <c r="N16" s="91"/>
      <c r="O16" s="91"/>
      <c r="P16" s="91"/>
    </row>
    <row r="17" spans="1:16" ht="19.5" customHeight="1">
      <c r="A17" s="185">
        <v>2</v>
      </c>
      <c r="B17" s="187" t="s">
        <v>71</v>
      </c>
      <c r="C17" s="188"/>
      <c r="D17" s="191">
        <f>ORÇ!I33</f>
        <v>0</v>
      </c>
      <c r="E17" s="193">
        <f>D17/$D$28*100</f>
        <v>0</v>
      </c>
      <c r="F17" s="88" t="s">
        <v>69</v>
      </c>
      <c r="G17" s="92">
        <v>100</v>
      </c>
      <c r="H17" s="42">
        <f t="shared" si="0"/>
        <v>100</v>
      </c>
      <c r="I17" s="92"/>
      <c r="J17" s="89">
        <f>H17+I17</f>
        <v>100</v>
      </c>
      <c r="K17" s="90"/>
      <c r="L17" s="91"/>
      <c r="M17" s="91"/>
      <c r="N17" s="91"/>
      <c r="O17" s="91"/>
      <c r="P17" s="91"/>
    </row>
    <row r="18" spans="1:16" ht="19.5" customHeight="1">
      <c r="A18" s="186"/>
      <c r="B18" s="189"/>
      <c r="C18" s="190"/>
      <c r="D18" s="192"/>
      <c r="E18" s="194"/>
      <c r="F18" s="88" t="s">
        <v>70</v>
      </c>
      <c r="G18" s="92">
        <f>G17%*D17</f>
        <v>0</v>
      </c>
      <c r="H18" s="42">
        <f t="shared" si="0"/>
        <v>0</v>
      </c>
      <c r="I18" s="92"/>
      <c r="J18" s="89">
        <f>I18+H18</f>
        <v>0</v>
      </c>
      <c r="K18" s="90"/>
      <c r="L18" s="91"/>
      <c r="M18" s="91"/>
      <c r="N18" s="91"/>
      <c r="O18" s="91"/>
      <c r="P18" s="91"/>
    </row>
    <row r="19" spans="1:16" ht="19.5" customHeight="1">
      <c r="A19" s="185">
        <v>3</v>
      </c>
      <c r="B19" s="187" t="s">
        <v>72</v>
      </c>
      <c r="C19" s="188"/>
      <c r="D19" s="191">
        <f>ORÇ!I39</f>
        <v>98344.26000000001</v>
      </c>
      <c r="E19" s="193">
        <f>D19/$D$28*100</f>
        <v>85.2124393854867</v>
      </c>
      <c r="F19" s="88" t="s">
        <v>69</v>
      </c>
      <c r="G19" s="92">
        <f>(D28/2-2246.48)/D19*100</f>
        <v>56.39257695365241</v>
      </c>
      <c r="H19" s="42">
        <f t="shared" si="0"/>
        <v>56.39257695365241</v>
      </c>
      <c r="I19" s="92">
        <f>100-H19</f>
        <v>43.60742304634759</v>
      </c>
      <c r="J19" s="89">
        <f>H19+I19</f>
        <v>100</v>
      </c>
      <c r="K19" s="90"/>
      <c r="L19" s="91"/>
      <c r="M19" s="91"/>
      <c r="N19" s="91"/>
      <c r="O19" s="91"/>
      <c r="P19" s="91"/>
    </row>
    <row r="20" spans="1:16" ht="19.5" customHeight="1">
      <c r="A20" s="186"/>
      <c r="B20" s="189"/>
      <c r="C20" s="190"/>
      <c r="D20" s="192"/>
      <c r="E20" s="194"/>
      <c r="F20" s="88" t="s">
        <v>70</v>
      </c>
      <c r="G20" s="92">
        <f>G19%*D19</f>
        <v>55458.86250000001</v>
      </c>
      <c r="H20" s="92">
        <f t="shared" si="0"/>
        <v>55458.86250000001</v>
      </c>
      <c r="I20" s="92">
        <f>I19%*D19</f>
        <v>42885.3975</v>
      </c>
      <c r="J20" s="93">
        <f>I20+H20</f>
        <v>98344.26000000001</v>
      </c>
      <c r="K20" s="90"/>
      <c r="L20" s="91"/>
      <c r="M20" s="91"/>
      <c r="N20" s="91"/>
      <c r="O20" s="91"/>
      <c r="P20" s="91"/>
    </row>
    <row r="21" spans="1:16" ht="19.5" customHeight="1">
      <c r="A21" s="197">
        <v>4</v>
      </c>
      <c r="B21" s="187" t="s">
        <v>73</v>
      </c>
      <c r="C21" s="188"/>
      <c r="D21" s="191">
        <f>ORÇ!I52</f>
        <v>13801.590000000002</v>
      </c>
      <c r="E21" s="193">
        <f>D21/$D$28*100</f>
        <v>11.958676096584991</v>
      </c>
      <c r="F21" s="88" t="s">
        <v>69</v>
      </c>
      <c r="G21" s="92"/>
      <c r="H21" s="92"/>
      <c r="I21" s="92">
        <v>100</v>
      </c>
      <c r="J21" s="93">
        <f>H21+I21</f>
        <v>100</v>
      </c>
      <c r="K21" s="90"/>
      <c r="L21" s="91" t="e">
        <f>#REF!+K21</f>
        <v>#REF!</v>
      </c>
      <c r="M21" s="91"/>
      <c r="N21" s="91" t="e">
        <f>M21+L21</f>
        <v>#REF!</v>
      </c>
      <c r="O21" s="91"/>
      <c r="P21" s="91" t="e">
        <f>N21+O21</f>
        <v>#REF!</v>
      </c>
    </row>
    <row r="22" spans="1:16" ht="19.5" customHeight="1">
      <c r="A22" s="198"/>
      <c r="B22" s="189"/>
      <c r="C22" s="190"/>
      <c r="D22" s="192"/>
      <c r="E22" s="194"/>
      <c r="F22" s="88" t="s">
        <v>70</v>
      </c>
      <c r="G22" s="42"/>
      <c r="H22" s="42"/>
      <c r="I22" s="42">
        <f>I21%*D21</f>
        <v>13801.590000000002</v>
      </c>
      <c r="J22" s="42">
        <f>I22+H22</f>
        <v>13801.590000000002</v>
      </c>
      <c r="K22" s="94"/>
      <c r="L22" s="94"/>
      <c r="M22" s="94"/>
      <c r="N22" s="94"/>
      <c r="O22" s="94"/>
      <c r="P22" s="94"/>
    </row>
    <row r="23" spans="1:16" ht="19.5" customHeight="1">
      <c r="A23" s="202">
        <v>5</v>
      </c>
      <c r="B23" s="204" t="str">
        <f>ORÇ!C54</f>
        <v>INSTALAÇÕES DE AGUA PLUVIAL</v>
      </c>
      <c r="C23" s="205"/>
      <c r="D23" s="191">
        <f>ORÇ!I56</f>
        <v>1432.32</v>
      </c>
      <c r="E23" s="193">
        <f>D23/$D$28*100</f>
        <v>1.2410635982274951</v>
      </c>
      <c r="F23" s="88" t="s">
        <v>69</v>
      </c>
      <c r="G23" s="42"/>
      <c r="H23" s="42"/>
      <c r="I23" s="42">
        <v>100</v>
      </c>
      <c r="J23" s="93">
        <f>H23+I23</f>
        <v>100</v>
      </c>
      <c r="K23" s="94"/>
      <c r="L23" s="94"/>
      <c r="M23" s="94"/>
      <c r="N23" s="94"/>
      <c r="O23" s="94"/>
      <c r="P23" s="94"/>
    </row>
    <row r="24" spans="1:16" ht="19.5" customHeight="1">
      <c r="A24" s="203"/>
      <c r="B24" s="206"/>
      <c r="C24" s="207"/>
      <c r="D24" s="192"/>
      <c r="E24" s="194"/>
      <c r="F24" s="88" t="s">
        <v>70</v>
      </c>
      <c r="G24" s="42"/>
      <c r="H24" s="42"/>
      <c r="I24" s="42">
        <f>I23%*D23</f>
        <v>1432.32</v>
      </c>
      <c r="J24" s="42">
        <f>I24+H24</f>
        <v>1432.32</v>
      </c>
      <c r="K24" s="94"/>
      <c r="L24" s="94"/>
      <c r="M24" s="94"/>
      <c r="N24" s="94"/>
      <c r="O24" s="94"/>
      <c r="P24" s="94"/>
    </row>
    <row r="25" spans="1:16" ht="10.5" customHeight="1" thickBot="1">
      <c r="A25" s="95"/>
      <c r="B25" s="96"/>
      <c r="C25" s="96"/>
      <c r="D25" s="97"/>
      <c r="E25" s="98"/>
      <c r="F25" s="98"/>
      <c r="G25" s="99"/>
      <c r="H25" s="99"/>
      <c r="I25" s="99"/>
      <c r="J25" s="99"/>
      <c r="K25" s="94"/>
      <c r="L25" s="94"/>
      <c r="M25" s="94"/>
      <c r="N25" s="94"/>
      <c r="O25" s="94"/>
      <c r="P25" s="94"/>
    </row>
    <row r="26" spans="1:16" ht="18" customHeight="1" thickBot="1">
      <c r="A26" s="208" t="s">
        <v>74</v>
      </c>
      <c r="B26" s="209"/>
      <c r="C26" s="210"/>
      <c r="D26" s="100"/>
      <c r="E26" s="101">
        <f>SUM(E15:E24)</f>
        <v>100</v>
      </c>
      <c r="F26" s="101"/>
      <c r="G26" s="102">
        <f>(G15*$E$15+G17*$E$17+G19*$E$19+G21*$E$21+G23*$E$23)/100</f>
        <v>49.64131137424581</v>
      </c>
      <c r="H26" s="103">
        <f>G26</f>
        <v>49.64131137424581</v>
      </c>
      <c r="I26" s="102">
        <f>(I15*$E$15+I17*$E$17+I19*$E$19+I21*$E$21+I23*$E$23)/100</f>
        <v>50.35868862575418</v>
      </c>
      <c r="J26" s="104">
        <f>I26+H26</f>
        <v>100</v>
      </c>
      <c r="K26" s="105">
        <f>(K15*$D$15+K21*$D$21)/100</f>
        <v>0</v>
      </c>
      <c r="L26" s="106" t="e">
        <f>(K26+#REF!)/H26</f>
        <v>#REF!</v>
      </c>
      <c r="M26" s="107">
        <f>(M15*$D$15+M21*$D$21)/100</f>
        <v>0</v>
      </c>
      <c r="N26" s="106" t="e">
        <f>M26/#REF!</f>
        <v>#REF!</v>
      </c>
      <c r="O26" s="107">
        <f>(O15*$D$15+O21*$D$21)/100</f>
        <v>0</v>
      </c>
      <c r="P26" s="106" t="e">
        <f>(O26+M26)/#REF!</f>
        <v>#REF!</v>
      </c>
    </row>
    <row r="27" spans="1:10" ht="5.25" customHeight="1" thickBot="1">
      <c r="A27" s="108"/>
      <c r="B27" s="108"/>
      <c r="C27" s="108"/>
      <c r="D27" s="108"/>
      <c r="E27" s="109"/>
      <c r="F27" s="109"/>
      <c r="G27" s="108"/>
      <c r="H27" s="108"/>
      <c r="I27" s="108"/>
      <c r="J27" s="108"/>
    </row>
    <row r="28" spans="1:16" ht="18" customHeight="1" thickBot="1">
      <c r="A28" s="208" t="s">
        <v>75</v>
      </c>
      <c r="B28" s="209"/>
      <c r="C28" s="210"/>
      <c r="D28" s="110">
        <f>SUM(D15:D24)</f>
        <v>115410.68500000001</v>
      </c>
      <c r="E28" s="111"/>
      <c r="F28" s="112"/>
      <c r="G28" s="195">
        <f>G26*$D$28/100</f>
        <v>57291.37750000001</v>
      </c>
      <c r="H28" s="211"/>
      <c r="I28" s="195">
        <f>I26*$D$28/100</f>
        <v>58119.3075</v>
      </c>
      <c r="J28" s="196"/>
      <c r="K28" s="199">
        <f>K26</f>
        <v>0</v>
      </c>
      <c r="L28" s="200"/>
      <c r="M28" s="201">
        <f>M26</f>
        <v>0</v>
      </c>
      <c r="N28" s="200"/>
      <c r="O28" s="201">
        <f>O26</f>
        <v>0</v>
      </c>
      <c r="P28" s="200"/>
    </row>
    <row r="29" spans="1:10" ht="10.5" customHeight="1">
      <c r="A29" s="113"/>
      <c r="B29" s="113"/>
      <c r="C29" s="113"/>
      <c r="D29" s="113"/>
      <c r="E29" s="114"/>
      <c r="F29" s="114"/>
      <c r="G29" s="113"/>
      <c r="H29" s="113"/>
      <c r="I29" s="113"/>
      <c r="J29" s="113"/>
    </row>
  </sheetData>
  <sheetProtection password="F651" sheet="1" objects="1" scenarios="1"/>
  <mergeCells count="45">
    <mergeCell ref="K28:L28"/>
    <mergeCell ref="M28:N28"/>
    <mergeCell ref="O28:P28"/>
    <mergeCell ref="A23:A24"/>
    <mergeCell ref="B23:C24"/>
    <mergeCell ref="D23:D24"/>
    <mergeCell ref="E23:E24"/>
    <mergeCell ref="A26:C26"/>
    <mergeCell ref="A28:C28"/>
    <mergeCell ref="G28:H28"/>
    <mergeCell ref="I28:J28"/>
    <mergeCell ref="A21:A22"/>
    <mergeCell ref="B21:C22"/>
    <mergeCell ref="D21:D22"/>
    <mergeCell ref="E21:E22"/>
    <mergeCell ref="A19:A20"/>
    <mergeCell ref="B19:C20"/>
    <mergeCell ref="D19:D20"/>
    <mergeCell ref="E19:E20"/>
    <mergeCell ref="A17:A18"/>
    <mergeCell ref="B17:C18"/>
    <mergeCell ref="D17:D18"/>
    <mergeCell ref="E17:E18"/>
    <mergeCell ref="Q12:Q13"/>
    <mergeCell ref="B13:C13"/>
    <mergeCell ref="B14:C14"/>
    <mergeCell ref="A15:A16"/>
    <mergeCell ref="B15:C16"/>
    <mergeCell ref="D15:D16"/>
    <mergeCell ref="E15:E16"/>
    <mergeCell ref="G10:H10"/>
    <mergeCell ref="K10:L10"/>
    <mergeCell ref="B12:C12"/>
    <mergeCell ref="G12:J12"/>
    <mergeCell ref="A10:E10"/>
    <mergeCell ref="G7:L7"/>
    <mergeCell ref="A8:L8"/>
    <mergeCell ref="I9:L9"/>
    <mergeCell ref="A7:F7"/>
    <mergeCell ref="F9:H9"/>
    <mergeCell ref="A9:E9"/>
    <mergeCell ref="A1:L1"/>
    <mergeCell ref="A2:L2"/>
    <mergeCell ref="A4:L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6"/>
  <headerFooter alignWithMargins="0">
    <oddFooter>&amp;CPágina &amp;P de &amp;N</oddFooter>
  </headerFooter>
  <drawing r:id="rId5"/>
  <legacyDrawing r:id="rId4"/>
  <oleObjects>
    <oleObject progId="Word.Picture.8" shapeId="542707" r:id="rId1"/>
    <oleObject progId="Word.Picture.8" shapeId="542708" r:id="rId2"/>
    <oleObject progId="Word.Picture.8" shapeId="54270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0">
      <selection activeCell="I29" sqref="I29"/>
    </sheetView>
  </sheetViews>
  <sheetFormatPr defaultColWidth="9.140625" defaultRowHeight="15"/>
  <cols>
    <col min="1" max="1" width="9.00390625" style="60" customWidth="1"/>
    <col min="2" max="2" width="9.00390625" style="60" bestFit="1" customWidth="1"/>
    <col min="3" max="3" width="9.00390625" style="60" customWidth="1"/>
    <col min="4" max="4" width="11.421875" style="60" bestFit="1" customWidth="1"/>
    <col min="5" max="16384" width="9.00390625" style="60" customWidth="1"/>
  </cols>
  <sheetData>
    <row r="1" spans="1:11" ht="23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3.25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3.25">
      <c r="A3" s="39"/>
      <c r="B3" s="39"/>
      <c r="C3" s="39"/>
      <c r="D3" s="39"/>
      <c r="E3" s="39"/>
      <c r="F3" s="39"/>
      <c r="G3" s="39"/>
      <c r="I3" s="40"/>
      <c r="J3" s="116"/>
      <c r="K3" s="116"/>
    </row>
    <row r="4" spans="1:11" ht="23.25">
      <c r="A4" s="212" t="s">
        <v>32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4.5" customHeight="1">
      <c r="A5" s="215"/>
      <c r="B5" s="215"/>
      <c r="C5" s="215"/>
      <c r="D5" s="215"/>
      <c r="E5" s="215"/>
      <c r="F5" s="215"/>
      <c r="G5" s="215"/>
      <c r="H5" s="215"/>
      <c r="I5" s="215"/>
      <c r="J5" s="116"/>
      <c r="K5" s="116"/>
    </row>
    <row r="6" spans="1:11" ht="20.25" customHeight="1">
      <c r="A6" s="148" t="str">
        <f>CRO!$A$6</f>
        <v>OBRA: COBERTURA/MELHORIAS DE QUADRA POLIESP. - B. BOA VISTA - PATOS DE MINAS/MG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ht="20.25" customHeight="1">
      <c r="A7" s="148" t="str">
        <f>CRO!$A$7</f>
        <v>PROGRAMA ESPORTE E LAZER NA CIDADE</v>
      </c>
      <c r="B7" s="149"/>
      <c r="C7" s="149"/>
      <c r="D7" s="149"/>
      <c r="E7" s="149"/>
      <c r="F7" s="149"/>
      <c r="G7" s="149"/>
      <c r="H7" s="1" t="str">
        <f>CRO!$G$7</f>
        <v>CONTRATO: 0327.713-36 - ME</v>
      </c>
      <c r="I7" s="2"/>
      <c r="J7" s="2"/>
      <c r="K7" s="3"/>
    </row>
    <row r="8" spans="1:11" ht="20.25" customHeight="1">
      <c r="A8" s="216" t="s">
        <v>54</v>
      </c>
      <c r="B8" s="217"/>
      <c r="C8" s="217"/>
      <c r="D8" s="217"/>
      <c r="E8" s="218"/>
      <c r="F8" s="161" t="s">
        <v>55</v>
      </c>
      <c r="G8" s="162"/>
      <c r="H8" s="163"/>
      <c r="I8" s="137" t="str">
        <f>CRO!$I$9</f>
        <v>ART Nº : 249487</v>
      </c>
      <c r="J8" s="138"/>
      <c r="K8" s="139"/>
    </row>
    <row r="9" spans="1:11" ht="15.75">
      <c r="A9" s="152" t="str">
        <f>CRO!A10</f>
        <v>PRAZO DE EXECUÇÃO: 2 MESES</v>
      </c>
      <c r="B9" s="153"/>
      <c r="C9" s="153"/>
      <c r="D9" s="153"/>
      <c r="E9" s="153"/>
      <c r="F9" s="153"/>
      <c r="G9" s="153"/>
      <c r="H9" s="5"/>
      <c r="I9" s="4" t="s">
        <v>140</v>
      </c>
      <c r="J9" s="140">
        <f>CRO!$G$10</f>
        <v>0</v>
      </c>
      <c r="K9" s="219"/>
    </row>
    <row r="10" ht="4.5" customHeight="1" thickBot="1"/>
    <row r="11" spans="1:11" ht="15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ht="15">
      <c r="A12" s="120" t="s">
        <v>33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</row>
    <row r="13" spans="1:11" ht="15.75" thickBo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2"/>
    </row>
    <row r="14" spans="1:11" ht="15.75" thickBot="1">
      <c r="A14" s="120"/>
      <c r="B14" s="115"/>
      <c r="C14" s="121"/>
      <c r="D14" s="121"/>
      <c r="E14" s="121"/>
      <c r="F14" s="121"/>
      <c r="G14" s="121"/>
      <c r="H14" s="121"/>
      <c r="I14" s="121"/>
      <c r="J14" s="121"/>
      <c r="K14" s="122"/>
    </row>
    <row r="15" spans="1:11" ht="15">
      <c r="A15" s="120"/>
      <c r="B15" s="121"/>
      <c r="C15" s="121"/>
      <c r="D15" s="121"/>
      <c r="E15" s="124" t="s">
        <v>34</v>
      </c>
      <c r="F15" s="121"/>
      <c r="G15" s="121"/>
      <c r="H15" s="121"/>
      <c r="I15" s="125" t="s">
        <v>35</v>
      </c>
      <c r="J15" s="126">
        <f>1+B18+B22+B30</f>
        <v>1</v>
      </c>
      <c r="K15" s="122"/>
    </row>
    <row r="16" spans="1:11" ht="15">
      <c r="A16" s="120" t="s">
        <v>36</v>
      </c>
      <c r="B16" s="121"/>
      <c r="C16" s="121"/>
      <c r="D16" s="121"/>
      <c r="E16" s="124" t="s">
        <v>37</v>
      </c>
      <c r="F16" s="121"/>
      <c r="G16" s="121"/>
      <c r="H16" s="121"/>
      <c r="I16" s="125" t="s">
        <v>38</v>
      </c>
      <c r="J16" s="126">
        <f>1+B14</f>
        <v>1</v>
      </c>
      <c r="K16" s="122"/>
    </row>
    <row r="17" spans="1:11" ht="15.75" thickBot="1">
      <c r="A17" s="120"/>
      <c r="B17" s="121"/>
      <c r="C17" s="121"/>
      <c r="D17" s="121"/>
      <c r="E17" s="124" t="s">
        <v>39</v>
      </c>
      <c r="F17" s="121"/>
      <c r="G17" s="121"/>
      <c r="H17" s="121"/>
      <c r="I17" s="125" t="s">
        <v>40</v>
      </c>
      <c r="J17" s="126">
        <f>1+B26</f>
        <v>1</v>
      </c>
      <c r="K17" s="122"/>
    </row>
    <row r="18" spans="1:11" ht="15.75" thickBot="1">
      <c r="A18" s="120"/>
      <c r="B18" s="115"/>
      <c r="C18" s="121"/>
      <c r="D18" s="121"/>
      <c r="E18" s="124" t="s">
        <v>41</v>
      </c>
      <c r="F18" s="121"/>
      <c r="G18" s="121"/>
      <c r="H18" s="121"/>
      <c r="I18" s="125" t="s">
        <v>42</v>
      </c>
      <c r="J18" s="126">
        <f>1-C35-E35-G35-C37</f>
        <v>0.9435</v>
      </c>
      <c r="K18" s="122"/>
    </row>
    <row r="19" spans="1:11" ht="1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2"/>
    </row>
    <row r="20" spans="1:11" ht="15">
      <c r="A20" s="120" t="s">
        <v>43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2"/>
    </row>
    <row r="21" spans="1:11" ht="15.75" thickBo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15.75" thickBot="1">
      <c r="A22" s="120"/>
      <c r="B22" s="115"/>
      <c r="C22" s="121"/>
      <c r="D22" s="121"/>
      <c r="E22" s="121"/>
      <c r="F22" s="121"/>
      <c r="G22" s="121"/>
      <c r="H22" s="121"/>
      <c r="I22" s="121"/>
      <c r="J22" s="121"/>
      <c r="K22" s="122"/>
    </row>
    <row r="23" spans="1:11" ht="15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2"/>
    </row>
    <row r="24" spans="1:11" ht="15">
      <c r="A24" s="120" t="s">
        <v>44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2"/>
    </row>
    <row r="25" spans="1:11" ht="15.75" thickBo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2"/>
    </row>
    <row r="26" spans="1:11" ht="15.75" thickBot="1">
      <c r="A26" s="120"/>
      <c r="B26" s="115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1:11" ht="15">
      <c r="A28" s="120" t="s">
        <v>45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</row>
    <row r="29" spans="1:11" ht="15.75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2"/>
    </row>
    <row r="30" spans="1:11" ht="15.75" thickBot="1">
      <c r="A30" s="120"/>
      <c r="B30" s="115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ht="15">
      <c r="A31" s="120"/>
      <c r="B31" s="127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11" ht="25.5" customHeight="1">
      <c r="A32" s="220" t="s">
        <v>46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2"/>
    </row>
    <row r="33" spans="1:11" ht="15">
      <c r="A33" s="128" t="s">
        <v>47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</row>
    <row r="34" spans="1:11" ht="15.75" thickBo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ht="15.75" thickBot="1">
      <c r="A35" s="120"/>
      <c r="B35" s="121" t="s">
        <v>48</v>
      </c>
      <c r="C35" s="129">
        <v>0.03</v>
      </c>
      <c r="D35" s="130" t="s">
        <v>49</v>
      </c>
      <c r="E35" s="129">
        <v>0.0065</v>
      </c>
      <c r="F35" s="130" t="s">
        <v>50</v>
      </c>
      <c r="G35" s="123">
        <v>0.02</v>
      </c>
      <c r="H35" s="121"/>
      <c r="I35" s="121"/>
      <c r="J35" s="131"/>
      <c r="K35" s="122"/>
    </row>
    <row r="36" spans="1:11" ht="15.75" thickBot="1">
      <c r="A36" s="120"/>
      <c r="B36" s="121"/>
      <c r="C36" s="121"/>
      <c r="D36" s="121"/>
      <c r="E36" s="121"/>
      <c r="F36" s="121"/>
      <c r="G36" s="121"/>
      <c r="H36" s="121"/>
      <c r="I36" s="121"/>
      <c r="J36" s="131"/>
      <c r="K36" s="122"/>
    </row>
    <row r="37" spans="1:11" ht="15.75" thickBot="1">
      <c r="A37" s="120"/>
      <c r="B37" s="121" t="s">
        <v>51</v>
      </c>
      <c r="C37" s="129">
        <v>0</v>
      </c>
      <c r="D37" s="121"/>
      <c r="E37" s="121"/>
      <c r="F37" s="127"/>
      <c r="G37" s="121"/>
      <c r="H37" s="121"/>
      <c r="I37" s="131"/>
      <c r="J37" s="121"/>
      <c r="K37" s="122"/>
    </row>
    <row r="38" spans="1:11" ht="1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2"/>
    </row>
    <row r="39" spans="1:11" ht="15.75">
      <c r="A39" s="120"/>
      <c r="B39" s="132"/>
      <c r="C39" s="132" t="s">
        <v>52</v>
      </c>
      <c r="D39" s="133">
        <f>(J15*J16*J17/J18)-1</f>
        <v>0.05988341282458931</v>
      </c>
      <c r="E39" s="121"/>
      <c r="F39" s="121"/>
      <c r="G39" s="121"/>
      <c r="H39" s="121"/>
      <c r="I39" s="121"/>
      <c r="J39" s="121"/>
      <c r="K39" s="122"/>
    </row>
    <row r="40" spans="1:11" ht="15.75" thickBot="1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6"/>
    </row>
  </sheetData>
  <sheetProtection password="F651" sheet="1" objects="1" scenarios="1"/>
  <mergeCells count="12">
    <mergeCell ref="A9:G9"/>
    <mergeCell ref="J9:K9"/>
    <mergeCell ref="A32:K32"/>
    <mergeCell ref="A7:G7"/>
    <mergeCell ref="A6:K6"/>
    <mergeCell ref="A8:E8"/>
    <mergeCell ref="F8:H8"/>
    <mergeCell ref="I8:K8"/>
    <mergeCell ref="A1:K1"/>
    <mergeCell ref="A2:K2"/>
    <mergeCell ref="A4:K4"/>
    <mergeCell ref="A5:I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726572" r:id="rId1"/>
    <oleObject progId="Word.Picture.8" shapeId="7265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Dalemon</dc:creator>
  <cp:keywords/>
  <dc:description/>
  <cp:lastModifiedBy>IONARA</cp:lastModifiedBy>
  <cp:lastPrinted>2013-05-02T19:46:10Z</cp:lastPrinted>
  <dcterms:created xsi:type="dcterms:W3CDTF">2011-12-02T12:59:07Z</dcterms:created>
  <dcterms:modified xsi:type="dcterms:W3CDTF">2013-05-02T19:48:39Z</dcterms:modified>
  <cp:category/>
  <cp:version/>
  <cp:contentType/>
  <cp:contentStatus/>
</cp:coreProperties>
</file>