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550" yWindow="65416" windowWidth="6000" windowHeight="6195" firstSheet="1" activeTab="3"/>
  </bookViews>
  <sheets>
    <sheet name="orçamento R$" sheetId="1" r:id="rId1"/>
    <sheet name="CRONOGRAMA R$" sheetId="2" r:id="rId2"/>
    <sheet name="orçamento para empreiteira" sheetId="3" r:id="rId3"/>
    <sheet name="cronogr. empreiteira" sheetId="4" r:id="rId4"/>
  </sheets>
  <definedNames>
    <definedName name="_xlnm.Print_Area" localSheetId="3">'cronogr. empreiteira'!$A$1:$M$32</definedName>
    <definedName name="_xlnm.Print_Area" localSheetId="1">'CRONOGRAMA R$'!$A$1:$M$31</definedName>
    <definedName name="_xlnm.Print_Area" localSheetId="2">'orçamento para empreiteira'!$A$1:$I$127</definedName>
    <definedName name="_xlnm.Print_Area" localSheetId="0">'orçamento R$'!$A$1:$I$126</definedName>
    <definedName name="_xlnm.Print_Titles" localSheetId="3">'cronogr. empreiteira'!$1:$12</definedName>
    <definedName name="_xlnm.Print_Titles" localSheetId="1">'CRONOGRAMA R$'!$1:$12</definedName>
    <definedName name="_xlnm.Print_Titles" localSheetId="2">'orçamento para empreiteira'!$1:$12</definedName>
    <definedName name="_xlnm.Print_Titles" localSheetId="0">'orçamento R$'!$1:$12</definedName>
  </definedNames>
  <calcPr fullCalcOnLoad="1"/>
</workbook>
</file>

<file path=xl/sharedStrings.xml><?xml version="1.0" encoding="utf-8"?>
<sst xmlns="http://schemas.openxmlformats.org/spreadsheetml/2006/main" count="679" uniqueCount="256">
  <si>
    <t>1.1</t>
  </si>
  <si>
    <t>1.2</t>
  </si>
  <si>
    <t>1.3</t>
  </si>
  <si>
    <t>2.2</t>
  </si>
  <si>
    <t>3.1</t>
  </si>
  <si>
    <t>3.2</t>
  </si>
  <si>
    <t>3.3</t>
  </si>
  <si>
    <t>6.1</t>
  </si>
  <si>
    <t>6.2</t>
  </si>
  <si>
    <t>9.1</t>
  </si>
  <si>
    <t>ITEM</t>
  </si>
  <si>
    <t>PESO</t>
  </si>
  <si>
    <t>SERVIÇOS PRELIMINARES</t>
  </si>
  <si>
    <t>ALVENARIA</t>
  </si>
  <si>
    <t>VIDROS</t>
  </si>
  <si>
    <t>PINTURA</t>
  </si>
  <si>
    <t>SERVIÇOS A EXECUTAR</t>
  </si>
  <si>
    <t xml:space="preserve">DISCRIMINAÇÃO  </t>
  </si>
  <si>
    <t xml:space="preserve">VALOR DOS  </t>
  </si>
  <si>
    <t>DE SERVIÇOS</t>
  </si>
  <si>
    <t>SERVIÇOS (R$)</t>
  </si>
  <si>
    <t>%</t>
  </si>
  <si>
    <t>SIMPL.%</t>
  </si>
  <si>
    <t>ACUM. %</t>
  </si>
  <si>
    <t>4.1</t>
  </si>
  <si>
    <t>COBERTURA</t>
  </si>
  <si>
    <t>5.1</t>
  </si>
  <si>
    <t>7.1</t>
  </si>
  <si>
    <t>7.2</t>
  </si>
  <si>
    <t>7.3</t>
  </si>
  <si>
    <t>7.4</t>
  </si>
  <si>
    <t>TOTAL</t>
  </si>
  <si>
    <t>3.4</t>
  </si>
  <si>
    <t>3.5</t>
  </si>
  <si>
    <t>m2</t>
  </si>
  <si>
    <t>kg</t>
  </si>
  <si>
    <t>QUANT.</t>
  </si>
  <si>
    <t>m</t>
  </si>
  <si>
    <t>UNID.</t>
  </si>
  <si>
    <t>m3</t>
  </si>
  <si>
    <t>Apiloamento de fundo de vala</t>
  </si>
  <si>
    <t>PREFEITURA  DE PATOS DE MINAS</t>
  </si>
  <si>
    <t>FUNDAÇÃO</t>
  </si>
  <si>
    <t>2.1</t>
  </si>
  <si>
    <t>2.3</t>
  </si>
  <si>
    <t>2.4</t>
  </si>
  <si>
    <t>2.5</t>
  </si>
  <si>
    <t>2.6</t>
  </si>
  <si>
    <t>2.7</t>
  </si>
  <si>
    <t>ESTRUTURA DE CONCRETO ARMADO</t>
  </si>
  <si>
    <t>ESQUADRIAS</t>
  </si>
  <si>
    <t>un</t>
  </si>
  <si>
    <t>- 0,80 x 2,10 m</t>
  </si>
  <si>
    <t>PISOS E RODAPÉS</t>
  </si>
  <si>
    <t>10.1</t>
  </si>
  <si>
    <t>11.1</t>
  </si>
  <si>
    <t>cj</t>
  </si>
  <si>
    <t>INSTALAÇÕES ELÉTRICAS</t>
  </si>
  <si>
    <t>Concreto fck&gt;=20,0 MPa</t>
  </si>
  <si>
    <t>MÊS -  1</t>
  </si>
  <si>
    <t>MÊS -  2</t>
  </si>
  <si>
    <t>MÊS -  3</t>
  </si>
  <si>
    <t xml:space="preserve">SERV. PRELIMINARES </t>
  </si>
  <si>
    <t>REVESTIMENTO DE PAREDES</t>
  </si>
  <si>
    <t>VALORES (R$)</t>
  </si>
  <si>
    <t xml:space="preserve">ESTRUTURA DE CONCRETO </t>
  </si>
  <si>
    <t xml:space="preserve">Armação com aço CA-60/CA-50 </t>
  </si>
  <si>
    <t>Limpeza mecanizada e terraplenagem do terreno.</t>
  </si>
  <si>
    <t>Escavação manual de vala H&lt;=1,50m</t>
  </si>
  <si>
    <t>Vergas e contra vergas (2 ferros 5,0mm)</t>
  </si>
  <si>
    <t>Secretaria  Municipal de Planejamento e Urbanismo</t>
  </si>
  <si>
    <t xml:space="preserve">PLANILHA ORÇAMENTÁRIA </t>
  </si>
  <si>
    <t xml:space="preserve">DESCRIÇÃO </t>
  </si>
  <si>
    <t>Alvenaria de tijolo baiano e=10 cm</t>
  </si>
  <si>
    <t xml:space="preserve">Azulejo branco </t>
  </si>
  <si>
    <t>Pintura de esquadrias metálicas com esmalte sintético</t>
  </si>
  <si>
    <t>TOTAL GERAL</t>
  </si>
  <si>
    <t xml:space="preserve">FUNDAÇÃO </t>
  </si>
  <si>
    <t>Emboço de cimento e areia 1:3</t>
  </si>
  <si>
    <t>Total do sub item 1</t>
  </si>
  <si>
    <t>Total do sub item 2</t>
  </si>
  <si>
    <t>Total do sub item 3</t>
  </si>
  <si>
    <t>Total do sub item 4</t>
  </si>
  <si>
    <t>Total do sub item 5</t>
  </si>
  <si>
    <t>Total do sub item 6</t>
  </si>
  <si>
    <t>Total do sub item 7</t>
  </si>
  <si>
    <t>Total do sub item 8</t>
  </si>
  <si>
    <t>Total do sub item 9</t>
  </si>
  <si>
    <t>Total do sub item 10</t>
  </si>
  <si>
    <t>Total do sub item 11</t>
  </si>
  <si>
    <t>Forma p/ vigas e  pilares, em tábuas de 3ª, reaproveitamento de 4 vezes</t>
  </si>
  <si>
    <t>8.1</t>
  </si>
  <si>
    <t>8.2</t>
  </si>
  <si>
    <t>8.3</t>
  </si>
  <si>
    <t>8.4</t>
  </si>
  <si>
    <t>MÊS -  4</t>
  </si>
  <si>
    <t>CRONOGRAMA FISICO FINANCEIRO</t>
  </si>
  <si>
    <t>1.4</t>
  </si>
  <si>
    <t>1.5</t>
  </si>
  <si>
    <t>FORRO</t>
  </si>
  <si>
    <t>Rodapé cerâmico</t>
  </si>
  <si>
    <t>9.2</t>
  </si>
  <si>
    <t>FORROS</t>
  </si>
  <si>
    <t>9.3</t>
  </si>
  <si>
    <t>REFERÊNCIA DE PREÇOS:  TABELAS E MERCADO LOCAL</t>
  </si>
  <si>
    <t>BDI</t>
  </si>
  <si>
    <t xml:space="preserve">REFERENCIA </t>
  </si>
  <si>
    <t>PREÇO SEM BDI</t>
  </si>
  <si>
    <t>PREÇO COM BDI</t>
  </si>
  <si>
    <t>PREÇOS</t>
  </si>
  <si>
    <t>UNITÁRIO</t>
  </si>
  <si>
    <t>Estaca broca de concreto fck&gt;= 13,5 MPa, diâmetro de 20 cm</t>
  </si>
  <si>
    <t>Chapisco de cimento e areia 1:4</t>
  </si>
  <si>
    <t>Reboco de cimento e areia 1:7</t>
  </si>
  <si>
    <t>Tomada padrão brasileiro, completa (tubulação, fiação, caixa e tomada) de 110/220 v</t>
  </si>
  <si>
    <t>Tomada para chuveiro, completa (tubulação, fiação e tomada)</t>
  </si>
  <si>
    <t>OBRA: REFORMA/ADEQUAÇÃO CEI IVALDA ALVES (CRIANÇA FELIZ)</t>
  </si>
  <si>
    <t>ENDEREÇO: BAIRRO LAGOINHA - PATOS DE MINAS/MG</t>
  </si>
  <si>
    <t>DATA : JULHO/2011</t>
  </si>
  <si>
    <t>Demolição de alvenaria sem reaproveitamento</t>
  </si>
  <si>
    <t>Retirada de bancadas</t>
  </si>
  <si>
    <t>Bota fora de material escavado e demolições DMT=3 km</t>
  </si>
  <si>
    <t>Aterro da rampa</t>
  </si>
  <si>
    <t>Porta de madeira almofadada completa de:</t>
  </si>
  <si>
    <t>- 0,90 x 2,10 m</t>
  </si>
  <si>
    <t>Barrado dom esmalte em paredes internas</t>
  </si>
  <si>
    <t>Pintura latex PVA  em paredes e tetos</t>
  </si>
  <si>
    <t>Pintura latex acrilica em paredes externas</t>
  </si>
  <si>
    <t>9.4</t>
  </si>
  <si>
    <t>INSTALAÇÕES HIDRO SANITARIA</t>
  </si>
  <si>
    <t>Caixa d'água de 500 l, completa com estravassor, torneira de boia, adaptadores, registros, etc</t>
  </si>
  <si>
    <t>Cobertura  com telha ondulada  de fibrocimento  e=6 mm</t>
  </si>
  <si>
    <t>73899/2</t>
  </si>
  <si>
    <t>72221</t>
  </si>
  <si>
    <t>73948/16</t>
  </si>
  <si>
    <t>74209/1</t>
  </si>
  <si>
    <t>SI-72898+SI-72856</t>
  </si>
  <si>
    <t>m³xkm</t>
  </si>
  <si>
    <t>Estaca broca diâmetro de 30 cm</t>
  </si>
  <si>
    <t>74156/3</t>
  </si>
  <si>
    <t>74016/1</t>
  </si>
  <si>
    <t>Concreto ciclopico 1:2,5:5 com 30% de pedra de mão, inclusive lançamento</t>
  </si>
  <si>
    <t>73844/2</t>
  </si>
  <si>
    <t>Muro de arrimo de alvenaria de tijolo ceramico maciço e= 20 cm</t>
  </si>
  <si>
    <t>73972/1</t>
  </si>
  <si>
    <t>Lançamento de concreto em estruturas</t>
  </si>
  <si>
    <t>74254/2</t>
  </si>
  <si>
    <t>74200/1</t>
  </si>
  <si>
    <t>73910/5</t>
  </si>
  <si>
    <t>73910/10</t>
  </si>
  <si>
    <t>Madeiramento para telhado com telha ceramica - aparelhado</t>
  </si>
  <si>
    <t>73927/1</t>
  </si>
  <si>
    <t>73925/2</t>
  </si>
  <si>
    <t>73907/7</t>
  </si>
  <si>
    <t>74108/1</t>
  </si>
  <si>
    <t>73985/1</t>
  </si>
  <si>
    <t>73892/2</t>
  </si>
  <si>
    <t>Lastro de concreto 1:3:5, espes. 5 cm, regularizado</t>
  </si>
  <si>
    <t>Revestimento de piso com ladrilho cerâmico - PEI - IV, 30X30 cm</t>
  </si>
  <si>
    <t>Piso cimentado em  passarela</t>
  </si>
  <si>
    <t>73750/1</t>
  </si>
  <si>
    <t>73954/2</t>
  </si>
  <si>
    <t>73924/1</t>
  </si>
  <si>
    <t xml:space="preserve">Verniz em esquadrias de madeira </t>
  </si>
  <si>
    <t>Reposição de vidro liso 3 mm</t>
  </si>
  <si>
    <t>Ponto de luz incluindo caixa, eletroduto, fiação e interruptor</t>
  </si>
  <si>
    <t>pt</t>
  </si>
  <si>
    <t>74054/1</t>
  </si>
  <si>
    <t>73953/6</t>
  </si>
  <si>
    <t>73953/5</t>
  </si>
  <si>
    <t>74247/1</t>
  </si>
  <si>
    <t>Quadro de distribuição de circuitos  de embutir, para 12 disjuntores  inclusive  alimentação (fiação e eletroduto)</t>
  </si>
  <si>
    <t>74130/1</t>
  </si>
  <si>
    <t>Disjuntor termomagnético monopolar até 30A</t>
  </si>
  <si>
    <t>74130/3</t>
  </si>
  <si>
    <t>Disjuntor termomagnético bipolar até 50A</t>
  </si>
  <si>
    <t>74130/4</t>
  </si>
  <si>
    <t>Disjuntor termomagnético tripolar até 50A</t>
  </si>
  <si>
    <t>74114/1</t>
  </si>
  <si>
    <t>73959/1</t>
  </si>
  <si>
    <t>Ponto de água 1/2" (caixas d'água)</t>
  </si>
  <si>
    <t>Ponto de água 3/4" (lavatorios e chuveiros)</t>
  </si>
  <si>
    <t>CCU</t>
  </si>
  <si>
    <t>Ponto de esgoto de PVC 100 mm</t>
  </si>
  <si>
    <t>73958/1</t>
  </si>
  <si>
    <t>Ponto de esgoto de PVC 50 mm</t>
  </si>
  <si>
    <t>Rede externa com tubo de PVC soldável para esgoto, serie R, 100 mm</t>
  </si>
  <si>
    <t>74168/2</t>
  </si>
  <si>
    <t>74018/1</t>
  </si>
  <si>
    <t>Caixas de inspeção  para  esgoto com dimensões medias de 60x60x60 cm, em alvenaria de tijolo maciço, revestida internamente com argamassa  de cimento e areia 1:4,inclusive tampa de concreto</t>
  </si>
  <si>
    <t>74057/2</t>
  </si>
  <si>
    <t>Lavatório de louça branca, suspenso, padrão popular, com sifão plastico tipo copo 1", válvula em plastico branco de 1" e conjunto de fixação</t>
  </si>
  <si>
    <t>73949/9</t>
  </si>
  <si>
    <t xml:space="preserve">Torneira de 1/2" para lavatório, padrão popular, com engate flexivel plastico 1/2" x 30 cm </t>
  </si>
  <si>
    <t>Vaso sanitário sifonado de louça branca, padrão popular, com conjunto de fixação com parafuso, arruela e bucha</t>
  </si>
  <si>
    <t>Válvula de descarga  1 1/2" com registro acabamento em metal cromado</t>
  </si>
  <si>
    <t>73975/1</t>
  </si>
  <si>
    <t>Chuveiro elétrico tipo ducha de PVC</t>
  </si>
  <si>
    <t>Registro de pressão de 3/4" com canopla cromada para chuveiro</t>
  </si>
  <si>
    <t>74174/1</t>
  </si>
  <si>
    <t>Registro de gaveta  de 1 1/2" com canopla cromada</t>
  </si>
  <si>
    <t>73735/2</t>
  </si>
  <si>
    <t>SETOP-ACE-BAR-025</t>
  </si>
  <si>
    <t>Barra de apoio de tubo metalico para PNE,  L=90 cm</t>
  </si>
  <si>
    <t>Saboneteira de louça branca de 15x15 cm</t>
  </si>
  <si>
    <t xml:space="preserve">Papeleira de louça branca </t>
  </si>
  <si>
    <t>Cabide de louça branca</t>
  </si>
  <si>
    <t>73947/9</t>
  </si>
  <si>
    <t>73739/1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</si>
  <si>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</si>
  <si>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</si>
  <si>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</si>
  <si>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</si>
  <si>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</si>
  <si>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</si>
  <si>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</si>
  <si>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</si>
  <si>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</si>
  <si>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Total do sub item 12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</si>
  <si>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</si>
  <si>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</si>
  <si>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</si>
  <si>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</si>
  <si>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</si>
  <si>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</si>
  <si>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</si>
  <si>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</si>
  <si>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</si>
  <si>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</si>
  <si>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</si>
  <si>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</si>
  <si>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</si>
  <si>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</si>
  <si>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</si>
  <si>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</si>
  <si>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</si>
  <si>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</si>
  <si>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Total do sub item 13</t>
  </si>
  <si>
    <t>Colocação de forro de PVC em placas com 10 cm de largura</t>
  </si>
  <si>
    <t>INSTAL. HIDRO-SANITARIAS</t>
  </si>
  <si>
    <t>Alvenaria de tijolo ceramico maciço 20x10x5 cm, esp.=10 cm (respaldo)</t>
  </si>
  <si>
    <t>PRAZO DE EXECUÇÃO:4 MÊSES</t>
  </si>
  <si>
    <t xml:space="preserve">Luminária tipo calha de sobrepor , com reator de partida rápida e lâmpada fluorescente  1x40 W completa </t>
  </si>
  <si>
    <t xml:space="preserve">Luminária tipo calha de sobrepor , com reator de partida rápida e lâmpada fluorescente  2x40 W completa </t>
  </si>
  <si>
    <t>OBS.: EXECUTAR 1º A PARTE DE DENTRO, DEPOIS A PASSARELA O QUE JUSTIFICA A ESTRUTURA ESTAR  COM 80% (REFERENTE À PASSARELA) NO 3º MÊS</t>
  </si>
  <si>
    <t>4.2</t>
  </si>
  <si>
    <t>Placas de obra (3X1,5 m)</t>
  </si>
  <si>
    <t>Locação da passarela</t>
  </si>
  <si>
    <t>Impermeabilização do muro de arrimo</t>
  </si>
  <si>
    <t>74077/3</t>
  </si>
  <si>
    <t>LIMPEZA</t>
  </si>
  <si>
    <t>14.1</t>
  </si>
  <si>
    <t>Limpeza final de obra</t>
  </si>
  <si>
    <t>Total do sub item 14</t>
  </si>
  <si>
    <t>OBS.: PREENCHER APENAS BDI E DATA.</t>
  </si>
  <si>
    <t>DATA: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</si>
</sst>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 &quot;R$&quot;* #,##0.00_ ;_ &quot;R$&quot;* \-#,##0.00_ ;_ &quot;R$&quot;* &quot;-&quot;??_ ;_ @_ "/>
    <numFmt numFmtId="171" formatCode="_ * #,##0.00_ ;_ * \-#,##0.00_ ;_ * &quot;-&quot;??_ ;_ @_ "/>
    <numFmt numFmtId="172" formatCode="_(&quot;Cr$&quot;* #,##0_);_(&quot;Cr$&quot;* \(#,##0\);_(&quot;Cr$&quot;* &quot;-&quot;_);_(@_)"/>
    <numFmt numFmtId="173" formatCode="0.00_)"/>
    <numFmt numFmtId="174" formatCode="mmmm\-yy"/>
    <numFmt numFmtId="175" formatCode="_(* #,##0.0000_);_(* \(#,##0.0000\);_(* &quot;-&quot;??_);_(@_)"/>
    <numFmt numFmtId="176" formatCode="_(* #,##0.000_);_(* \(#,##0.000\);_(* &quot;-&quot;??_);_(@_)"/>
    <numFmt numFmtId="177" formatCode="_ * #,##0.0000_ ;_ * \-#,##0.0000_ ;_ * &quot;-&quot;??_ ;_ @_ 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_ * #,##0.00000_ ;_ * \-#,##0.00000_ ;_ * &quot;-&quot;??_ ;_ @_ "/>
    <numFmt numFmtId="182" formatCode="_ * #,##0.000000_ ;_ * \-#,##0.000000_ ;_ * &quot;-&quot;??_ ;_ @_ "/>
    <numFmt numFmtId="183" formatCode="0.0"/>
    <numFmt numFmtId="184" formatCode="0.0%"/>
    <numFmt numFmtId="185" formatCode="_(* #,##0.0_);_(* \(#,##0.0\);_(* &quot;-&quot;??_);_(@_)"/>
    <numFmt numFmtId="186" formatCode="_(* #,##0_);_(* \(#,##0\);_(* &quot;-&quot;??_);_(@_)"/>
    <numFmt numFmtId="187" formatCode="_(* #,##0.0000_);_(* \(#,##0.0000\);_(* &quot;-&quot;????_);_(@_)"/>
    <numFmt numFmtId="188" formatCode="#,##0.0"/>
    <numFmt numFmtId="189" formatCode="d/m/yy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" fontId="29" fillId="24" borderId="0" xfId="0" applyNumberFormat="1" applyFont="1" applyFill="1" applyAlignment="1" applyProtection="1">
      <alignment horizontal="center" vertical="top"/>
      <protection/>
    </xf>
    <xf numFmtId="0" fontId="0" fillId="24" borderId="0" xfId="0" applyFill="1" applyAlignment="1" applyProtection="1">
      <alignment/>
      <protection/>
    </xf>
    <xf numFmtId="0" fontId="1" fillId="24" borderId="10" xfId="0" applyFont="1" applyFill="1" applyBorder="1" applyAlignment="1" applyProtection="1">
      <alignment horizontal="center"/>
      <protection/>
    </xf>
    <xf numFmtId="0" fontId="1" fillId="24" borderId="11" xfId="0" applyFont="1" applyFill="1" applyBorder="1" applyAlignment="1" applyProtection="1">
      <alignment horizontal="center"/>
      <protection/>
    </xf>
    <xf numFmtId="0" fontId="1" fillId="24" borderId="12" xfId="0" applyFont="1" applyFill="1" applyBorder="1" applyAlignment="1" applyProtection="1">
      <alignment horizontal="center"/>
      <protection/>
    </xf>
    <xf numFmtId="171" fontId="1" fillId="24" borderId="11" xfId="54" applyFont="1" applyFill="1" applyBorder="1" applyAlignment="1" applyProtection="1">
      <alignment horizontal="center"/>
      <protection/>
    </xf>
    <xf numFmtId="171" fontId="1" fillId="24" borderId="11" xfId="0" applyNumberFormat="1" applyFont="1" applyFill="1" applyBorder="1" applyAlignment="1" applyProtection="1">
      <alignment horizontal="center"/>
      <protection/>
    </xf>
    <xf numFmtId="171" fontId="0" fillId="24" borderId="11" xfId="54" applyFont="1" applyFill="1" applyBorder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0" fontId="1" fillId="24" borderId="0" xfId="0" applyFont="1" applyFill="1" applyAlignment="1" applyProtection="1">
      <alignment/>
      <protection/>
    </xf>
    <xf numFmtId="43" fontId="0" fillId="24" borderId="0" xfId="0" applyNumberFormat="1" applyFill="1" applyAlignment="1" applyProtection="1">
      <alignment/>
      <protection/>
    </xf>
    <xf numFmtId="43" fontId="1" fillId="24" borderId="0" xfId="0" applyNumberFormat="1" applyFont="1" applyFill="1" applyAlignment="1" applyProtection="1">
      <alignment/>
      <protection/>
    </xf>
    <xf numFmtId="43" fontId="0" fillId="24" borderId="0" xfId="0" applyNumberFormat="1" applyFont="1" applyFill="1" applyAlignment="1" applyProtection="1">
      <alignment/>
      <protection/>
    </xf>
    <xf numFmtId="43" fontId="10" fillId="24" borderId="11" xfId="54" applyNumberFormat="1" applyFont="1" applyFill="1" applyBorder="1" applyAlignment="1" applyProtection="1">
      <alignment/>
      <protection/>
    </xf>
    <xf numFmtId="0" fontId="28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175" fontId="0" fillId="24" borderId="0" xfId="0" applyNumberFormat="1" applyFill="1" applyAlignment="1" applyProtection="1">
      <alignment/>
      <protection/>
    </xf>
    <xf numFmtId="171" fontId="0" fillId="24" borderId="11" xfId="0" applyNumberFormat="1" applyFont="1" applyFill="1" applyBorder="1" applyAlignment="1" applyProtection="1">
      <alignment horizontal="center"/>
      <protection/>
    </xf>
    <xf numFmtId="171" fontId="28" fillId="24" borderId="0" xfId="0" applyNumberFormat="1" applyFont="1" applyFill="1" applyAlignment="1" applyProtection="1">
      <alignment/>
      <protection/>
    </xf>
    <xf numFmtId="171" fontId="28" fillId="24" borderId="11" xfId="54" applyFont="1" applyFill="1" applyBorder="1" applyAlignment="1" applyProtection="1">
      <alignment/>
      <protection/>
    </xf>
    <xf numFmtId="0" fontId="10" fillId="24" borderId="13" xfId="0" applyFont="1" applyFill="1" applyBorder="1" applyAlignment="1" applyProtection="1">
      <alignment horizontal="right"/>
      <protection/>
    </xf>
    <xf numFmtId="0" fontId="1" fillId="24" borderId="12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center"/>
      <protection/>
    </xf>
    <xf numFmtId="171" fontId="0" fillId="24" borderId="12" xfId="54" applyFont="1" applyFill="1" applyBorder="1" applyAlignment="1" applyProtection="1">
      <alignment horizontal="center"/>
      <protection/>
    </xf>
    <xf numFmtId="171" fontId="1" fillId="24" borderId="12" xfId="54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left" vertical="center"/>
      <protection/>
    </xf>
    <xf numFmtId="0" fontId="0" fillId="24" borderId="11" xfId="0" applyFill="1" applyBorder="1" applyAlignment="1" applyProtection="1">
      <alignment/>
      <protection/>
    </xf>
    <xf numFmtId="171" fontId="0" fillId="24" borderId="0" xfId="0" applyNumberFormat="1" applyFill="1" applyAlignment="1" applyProtection="1">
      <alignment/>
      <protection/>
    </xf>
    <xf numFmtId="0" fontId="0" fillId="24" borderId="0" xfId="0" applyFill="1" applyAlignment="1" applyProtection="1">
      <alignment/>
      <protection locked="0"/>
    </xf>
    <xf numFmtId="4" fontId="29" fillId="24" borderId="0" xfId="0" applyNumberFormat="1" applyFont="1" applyFill="1" applyAlignment="1" applyProtection="1">
      <alignment horizontal="center" vertical="top"/>
      <protection locked="0"/>
    </xf>
    <xf numFmtId="10" fontId="10" fillId="24" borderId="11" xfId="52" applyNumberFormat="1" applyFont="1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 vertical="top"/>
      <protection/>
    </xf>
    <xf numFmtId="0" fontId="10" fillId="24" borderId="13" xfId="0" applyFont="1" applyFill="1" applyBorder="1" applyAlignment="1" applyProtection="1">
      <alignment horizontal="center"/>
      <protection/>
    </xf>
    <xf numFmtId="0" fontId="10" fillId="24" borderId="15" xfId="0" applyFont="1" applyFill="1" applyBorder="1" applyAlignment="1" applyProtection="1">
      <alignment horizontal="center"/>
      <protection/>
    </xf>
    <xf numFmtId="0" fontId="10" fillId="24" borderId="16" xfId="0" applyFont="1" applyFill="1" applyBorder="1" applyAlignment="1" applyProtection="1">
      <alignment horizontal="center"/>
      <protection/>
    </xf>
    <xf numFmtId="4" fontId="28" fillId="24" borderId="0" xfId="0" applyNumberFormat="1" applyFont="1" applyFill="1" applyBorder="1" applyAlignment="1" applyProtection="1">
      <alignment horizontal="center"/>
      <protection/>
    </xf>
    <xf numFmtId="10" fontId="10" fillId="24" borderId="11" xfId="52" applyNumberFormat="1" applyFont="1" applyFill="1" applyBorder="1" applyAlignment="1" applyProtection="1">
      <alignment horizontal="center"/>
      <protection/>
    </xf>
    <xf numFmtId="4" fontId="1" fillId="24" borderId="11" xfId="0" applyNumberFormat="1" applyFont="1" applyFill="1" applyBorder="1" applyAlignment="1" applyProtection="1">
      <alignment/>
      <protection/>
    </xf>
    <xf numFmtId="0" fontId="1" fillId="24" borderId="11" xfId="0" applyNumberFormat="1" applyFont="1" applyFill="1" applyBorder="1" applyAlignment="1" applyProtection="1">
      <alignment horizontal="center" vertical="top"/>
      <protection/>
    </xf>
    <xf numFmtId="4" fontId="0" fillId="24" borderId="11" xfId="0" applyNumberFormat="1" applyFont="1" applyFill="1" applyBorder="1" applyAlignment="1" applyProtection="1">
      <alignment/>
      <protection/>
    </xf>
    <xf numFmtId="0" fontId="0" fillId="24" borderId="11" xfId="0" applyNumberFormat="1" applyFont="1" applyFill="1" applyBorder="1" applyAlignment="1" applyProtection="1">
      <alignment horizontal="center" vertical="top"/>
      <protection/>
    </xf>
    <xf numFmtId="4" fontId="0" fillId="24" borderId="11" xfId="0" applyNumberFormat="1" applyFont="1" applyFill="1" applyBorder="1" applyAlignment="1" applyProtection="1" quotePrefix="1">
      <alignment/>
      <protection/>
    </xf>
    <xf numFmtId="4" fontId="0" fillId="24" borderId="11" xfId="0" applyNumberFormat="1" applyFont="1" applyFill="1" applyBorder="1" applyAlignment="1" applyProtection="1">
      <alignment horizontal="left"/>
      <protection/>
    </xf>
    <xf numFmtId="0" fontId="0" fillId="24" borderId="11" xfId="0" applyFont="1" applyFill="1" applyBorder="1" applyAlignment="1" applyProtection="1">
      <alignment vertical="top" wrapText="1"/>
      <protection/>
    </xf>
    <xf numFmtId="0" fontId="0" fillId="24" borderId="11" xfId="0" applyFont="1" applyFill="1" applyBorder="1" applyAlignment="1" applyProtection="1">
      <alignment horizontal="center"/>
      <protection/>
    </xf>
    <xf numFmtId="2" fontId="0" fillId="24" borderId="14" xfId="0" applyNumberFormat="1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 vertical="top" wrapText="1"/>
      <protection/>
    </xf>
    <xf numFmtId="4" fontId="1" fillId="24" borderId="11" xfId="0" applyNumberFormat="1" applyFont="1" applyFill="1" applyBorder="1" applyAlignment="1" applyProtection="1">
      <alignment horizontal="left"/>
      <protection/>
    </xf>
    <xf numFmtId="0" fontId="1" fillId="24" borderId="12" xfId="0" applyFont="1" applyFill="1" applyBorder="1" applyAlignment="1" applyProtection="1">
      <alignment vertical="top" wrapText="1"/>
      <protection/>
    </xf>
    <xf numFmtId="4" fontId="1" fillId="24" borderId="12" xfId="0" applyNumberFormat="1" applyFont="1" applyFill="1" applyBorder="1" applyAlignment="1" applyProtection="1">
      <alignment horizontal="center"/>
      <protection/>
    </xf>
    <xf numFmtId="1" fontId="0" fillId="24" borderId="11" xfId="54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 applyProtection="1">
      <alignment horizontal="left"/>
      <protection/>
    </xf>
    <xf numFmtId="0" fontId="0" fillId="24" borderId="11" xfId="0" applyFill="1" applyBorder="1" applyAlignment="1" applyProtection="1">
      <alignment horizontal="center" vertical="top"/>
      <protection/>
    </xf>
    <xf numFmtId="0" fontId="0" fillId="24" borderId="11" xfId="0" applyFill="1" applyBorder="1" applyAlignment="1" applyProtection="1" quotePrefix="1">
      <alignment horizontal="left"/>
      <protection/>
    </xf>
    <xf numFmtId="0" fontId="0" fillId="24" borderId="11" xfId="0" applyFill="1" applyBorder="1" applyAlignment="1" applyProtection="1">
      <alignment horizontal="center"/>
      <protection/>
    </xf>
    <xf numFmtId="171" fontId="0" fillId="24" borderId="11" xfId="54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 horizontal="left" wrapText="1"/>
      <protection/>
    </xf>
    <xf numFmtId="0" fontId="1" fillId="24" borderId="11" xfId="0" applyFont="1" applyFill="1" applyBorder="1" applyAlignment="1" applyProtection="1">
      <alignment horizontal="right" vertical="top"/>
      <protection/>
    </xf>
    <xf numFmtId="0" fontId="1" fillId="24" borderId="11" xfId="0" applyFont="1" applyFill="1" applyBorder="1" applyAlignment="1" applyProtection="1">
      <alignment horizontal="left" wrapText="1"/>
      <protection/>
    </xf>
    <xf numFmtId="0" fontId="0" fillId="24" borderId="11" xfId="0" applyFont="1" applyFill="1" applyBorder="1" applyAlignment="1" applyProtection="1">
      <alignment horizontal="left"/>
      <protection/>
    </xf>
    <xf numFmtId="4" fontId="1" fillId="24" borderId="11" xfId="0" applyNumberFormat="1" applyFont="1" applyFill="1" applyBorder="1" applyAlignment="1" applyProtection="1">
      <alignment vertical="top" wrapText="1"/>
      <protection/>
    </xf>
    <xf numFmtId="4" fontId="1" fillId="24" borderId="11" xfId="0" applyNumberFormat="1" applyFont="1" applyFill="1" applyBorder="1" applyAlignment="1" applyProtection="1">
      <alignment horizontal="center"/>
      <protection/>
    </xf>
    <xf numFmtId="4" fontId="0" fillId="24" borderId="11" xfId="0" applyNumberFormat="1" applyFont="1" applyFill="1" applyBorder="1" applyAlignment="1" applyProtection="1">
      <alignment vertical="top" wrapText="1"/>
      <protection/>
    </xf>
    <xf numFmtId="4" fontId="0" fillId="24" borderId="11" xfId="0" applyNumberFormat="1" applyFont="1" applyFill="1" applyBorder="1" applyAlignment="1" applyProtection="1">
      <alignment horizontal="center"/>
      <protection/>
    </xf>
    <xf numFmtId="4" fontId="0" fillId="24" borderId="12" xfId="0" applyNumberFormat="1" applyFont="1" applyFill="1" applyBorder="1" applyAlignment="1" applyProtection="1">
      <alignment vertical="top" wrapText="1"/>
      <protection/>
    </xf>
    <xf numFmtId="1" fontId="0" fillId="24" borderId="11" xfId="54" applyNumberFormat="1" applyFont="1" applyFill="1" applyBorder="1" applyAlignment="1" applyProtection="1">
      <alignment horizontal="left" vertical="top"/>
      <protection/>
    </xf>
    <xf numFmtId="0" fontId="0" fillId="24" borderId="11" xfId="0" applyFont="1" applyFill="1" applyBorder="1" applyAlignment="1" applyProtection="1" quotePrefix="1">
      <alignment vertical="top" wrapText="1"/>
      <protection/>
    </xf>
    <xf numFmtId="0" fontId="1" fillId="24" borderId="11" xfId="0" applyFont="1" applyFill="1" applyBorder="1" applyAlignment="1" applyProtection="1">
      <alignment vertical="top" wrapText="1"/>
      <protection/>
    </xf>
    <xf numFmtId="1" fontId="0" fillId="24" borderId="11" xfId="54" applyNumberFormat="1" applyFont="1" applyFill="1" applyBorder="1" applyAlignment="1" applyProtection="1">
      <alignment vertical="top"/>
      <protection/>
    </xf>
    <xf numFmtId="0" fontId="0" fillId="24" borderId="11" xfId="0" applyFill="1" applyBorder="1" applyAlignment="1" applyProtection="1">
      <alignment horizontal="left" wrapText="1"/>
      <protection/>
    </xf>
    <xf numFmtId="0" fontId="0" fillId="24" borderId="11" xfId="0" applyFill="1" applyBorder="1" applyAlignment="1" applyProtection="1">
      <alignment wrapText="1"/>
      <protection/>
    </xf>
    <xf numFmtId="1" fontId="0" fillId="24" borderId="11" xfId="54" applyNumberFormat="1" applyFont="1" applyFill="1" applyBorder="1" applyAlignment="1" applyProtection="1">
      <alignment horizontal="center" vertical="top"/>
      <protection/>
    </xf>
    <xf numFmtId="171" fontId="0" fillId="24" borderId="11" xfId="54" applyFont="1" applyFill="1" applyBorder="1" applyAlignment="1" applyProtection="1">
      <alignment horizontal="right"/>
      <protection/>
    </xf>
    <xf numFmtId="2" fontId="0" fillId="24" borderId="11" xfId="0" applyNumberFormat="1" applyFont="1" applyFill="1" applyBorder="1" applyAlignment="1" applyProtection="1">
      <alignment vertical="top" wrapText="1"/>
      <protection/>
    </xf>
    <xf numFmtId="2" fontId="0" fillId="24" borderId="11" xfId="0" applyNumberFormat="1" applyFont="1" applyFill="1" applyBorder="1" applyAlignment="1" applyProtection="1">
      <alignment horizontal="center"/>
      <protection/>
    </xf>
    <xf numFmtId="171" fontId="0" fillId="24" borderId="11" xfId="54" applyFont="1" applyFill="1" applyBorder="1" applyAlignment="1" applyProtection="1">
      <alignment horizontal="right"/>
      <protection/>
    </xf>
    <xf numFmtId="0" fontId="0" fillId="24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4" fillId="0" borderId="0" xfId="50" applyNumberFormat="1" applyProtection="1">
      <alignment/>
      <protection/>
    </xf>
    <xf numFmtId="2" fontId="4" fillId="0" borderId="17" xfId="50" applyNumberFormat="1" applyFont="1" applyBorder="1" applyProtection="1">
      <alignment/>
      <protection/>
    </xf>
    <xf numFmtId="2" fontId="4" fillId="0" borderId="18" xfId="50" applyNumberFormat="1" applyFont="1" applyBorder="1" applyProtection="1">
      <alignment/>
      <protection/>
    </xf>
    <xf numFmtId="2" fontId="4" fillId="0" borderId="19" xfId="50" applyNumberFormat="1" applyFont="1" applyBorder="1" applyProtection="1">
      <alignment/>
      <protection/>
    </xf>
    <xf numFmtId="2" fontId="6" fillId="0" borderId="20" xfId="50" applyNumberFormat="1" applyFont="1" applyBorder="1" applyAlignment="1" applyProtection="1">
      <alignment horizontal="centerContinuous"/>
      <protection/>
    </xf>
    <xf numFmtId="2" fontId="4" fillId="0" borderId="19" xfId="50" applyNumberFormat="1" applyFont="1" applyBorder="1" applyAlignment="1" applyProtection="1">
      <alignment horizontal="center"/>
      <protection/>
    </xf>
    <xf numFmtId="2" fontId="6" fillId="0" borderId="21" xfId="50" applyNumberFormat="1" applyFont="1" applyBorder="1" applyAlignment="1" applyProtection="1">
      <alignment horizontal="center"/>
      <protection/>
    </xf>
    <xf numFmtId="2" fontId="6" fillId="0" borderId="20" xfId="50" applyNumberFormat="1" applyFont="1" applyBorder="1" applyAlignment="1" applyProtection="1">
      <alignment horizontal="center"/>
      <protection/>
    </xf>
    <xf numFmtId="2" fontId="6" fillId="0" borderId="22" xfId="50" applyNumberFormat="1" applyFont="1" applyBorder="1" applyAlignment="1" applyProtection="1">
      <alignment horizontal="centerContinuous"/>
      <protection/>
    </xf>
    <xf numFmtId="2" fontId="6" fillId="0" borderId="23" xfId="50" applyNumberFormat="1" applyFont="1" applyBorder="1" applyAlignment="1" applyProtection="1">
      <alignment horizontal="centerContinuous"/>
      <protection/>
    </xf>
    <xf numFmtId="2" fontId="6" fillId="0" borderId="24" xfId="50" applyNumberFormat="1" applyFont="1" applyBorder="1" applyAlignment="1" applyProtection="1">
      <alignment horizontal="centerContinuous"/>
      <protection/>
    </xf>
    <xf numFmtId="2" fontId="6" fillId="0" borderId="12" xfId="50" applyNumberFormat="1" applyFont="1" applyBorder="1" applyAlignment="1" applyProtection="1">
      <alignment horizontal="centerContinuous"/>
      <protection/>
    </xf>
    <xf numFmtId="2" fontId="6" fillId="0" borderId="25" xfId="50" applyNumberFormat="1" applyFont="1" applyBorder="1" applyAlignment="1" applyProtection="1">
      <alignment horizontal="center"/>
      <protection/>
    </xf>
    <xf numFmtId="2" fontId="6" fillId="0" borderId="10" xfId="50" applyNumberFormat="1" applyFont="1" applyBorder="1" applyAlignment="1" applyProtection="1">
      <alignment horizontal="centerContinuous"/>
      <protection/>
    </xf>
    <xf numFmtId="2" fontId="6" fillId="0" borderId="26" xfId="50" applyNumberFormat="1" applyFont="1" applyBorder="1" applyAlignment="1" applyProtection="1">
      <alignment horizontal="centerContinuous"/>
      <protection/>
    </xf>
    <xf numFmtId="1" fontId="4" fillId="0" borderId="14" xfId="50" applyNumberFormat="1" applyFont="1" applyBorder="1" applyAlignment="1" applyProtection="1">
      <alignment horizontal="center"/>
      <protection/>
    </xf>
    <xf numFmtId="167" fontId="4" fillId="25" borderId="16" xfId="50" applyNumberFormat="1" applyFont="1" applyFill="1" applyBorder="1" applyAlignment="1" applyProtection="1">
      <alignment horizontal="right"/>
      <protection/>
    </xf>
    <xf numFmtId="2" fontId="4" fillId="0" borderId="16" xfId="50" applyNumberFormat="1" applyFont="1" applyBorder="1" applyAlignment="1" applyProtection="1">
      <alignment horizontal="right"/>
      <protection/>
    </xf>
    <xf numFmtId="2" fontId="4" fillId="0" borderId="11" xfId="50" applyNumberFormat="1" applyFont="1" applyBorder="1" applyProtection="1">
      <alignment/>
      <protection/>
    </xf>
    <xf numFmtId="2" fontId="4" fillId="25" borderId="11" xfId="50" applyNumberFormat="1" applyFont="1" applyFill="1" applyBorder="1" applyProtection="1">
      <alignment/>
      <protection/>
    </xf>
    <xf numFmtId="2" fontId="4" fillId="25" borderId="27" xfId="50" applyNumberFormat="1" applyFont="1" applyFill="1" applyBorder="1" applyProtection="1">
      <alignment/>
      <protection/>
    </xf>
    <xf numFmtId="2" fontId="4" fillId="24" borderId="11" xfId="50" applyNumberFormat="1" applyFont="1" applyFill="1" applyBorder="1" applyProtection="1">
      <alignment/>
      <protection/>
    </xf>
    <xf numFmtId="1" fontId="4" fillId="25" borderId="28" xfId="50" applyNumberFormat="1" applyFont="1" applyFill="1" applyBorder="1" applyAlignment="1" applyProtection="1">
      <alignment horizontal="center"/>
      <protection/>
    </xf>
    <xf numFmtId="2" fontId="4" fillId="25" borderId="0" xfId="50" applyNumberFormat="1" applyFont="1" applyFill="1" applyBorder="1" applyProtection="1">
      <alignment/>
      <protection/>
    </xf>
    <xf numFmtId="167" fontId="4" fillId="25" borderId="0" xfId="50" applyNumberFormat="1" applyFont="1" applyFill="1" applyBorder="1" applyAlignment="1" applyProtection="1">
      <alignment horizontal="right"/>
      <protection/>
    </xf>
    <xf numFmtId="2" fontId="4" fillId="25" borderId="0" xfId="50" applyNumberFormat="1" applyFont="1" applyFill="1" applyBorder="1" applyAlignment="1" applyProtection="1">
      <alignment horizontal="center"/>
      <protection/>
    </xf>
    <xf numFmtId="2" fontId="4" fillId="25" borderId="29" xfId="50" applyNumberFormat="1" applyFont="1" applyFill="1" applyBorder="1" applyProtection="1">
      <alignment/>
      <protection/>
    </xf>
    <xf numFmtId="167" fontId="6" fillId="25" borderId="30" xfId="50" applyNumberFormat="1" applyFont="1" applyFill="1" applyBorder="1" applyProtection="1">
      <alignment/>
      <protection/>
    </xf>
    <xf numFmtId="2" fontId="6" fillId="0" borderId="31" xfId="50" applyNumberFormat="1" applyFont="1" applyBorder="1" applyAlignment="1" applyProtection="1">
      <alignment horizontal="right"/>
      <protection/>
    </xf>
    <xf numFmtId="2" fontId="4" fillId="25" borderId="31" xfId="50" applyNumberFormat="1" applyFont="1" applyFill="1" applyBorder="1" applyAlignment="1" applyProtection="1">
      <alignment horizontal="centerContinuous"/>
      <protection/>
    </xf>
    <xf numFmtId="2" fontId="6" fillId="25" borderId="32" xfId="50" applyNumberFormat="1" applyFont="1" applyFill="1" applyBorder="1" applyProtection="1">
      <alignment/>
      <protection/>
    </xf>
    <xf numFmtId="2" fontId="6" fillId="25" borderId="33" xfId="50" applyNumberFormat="1" applyFont="1" applyFill="1" applyBorder="1" applyProtection="1">
      <alignment/>
      <protection/>
    </xf>
    <xf numFmtId="2" fontId="4" fillId="0" borderId="28" xfId="50" applyNumberFormat="1" applyFont="1" applyBorder="1" applyProtection="1">
      <alignment/>
      <protection/>
    </xf>
    <xf numFmtId="2" fontId="4" fillId="0" borderId="0" xfId="50" applyNumberFormat="1" applyFont="1" applyBorder="1" applyProtection="1">
      <alignment/>
      <protection/>
    </xf>
    <xf numFmtId="2" fontId="4" fillId="0" borderId="0" xfId="50" applyNumberFormat="1" applyFont="1" applyBorder="1" applyAlignment="1" applyProtection="1">
      <alignment horizontal="center"/>
      <protection/>
    </xf>
    <xf numFmtId="2" fontId="4" fillId="0" borderId="29" xfId="50" applyNumberFormat="1" applyFont="1" applyBorder="1" applyProtection="1">
      <alignment/>
      <protection/>
    </xf>
    <xf numFmtId="2" fontId="4" fillId="0" borderId="34" xfId="50" applyNumberFormat="1" applyFont="1" applyBorder="1" applyAlignment="1" applyProtection="1">
      <alignment vertical="center"/>
      <protection/>
    </xf>
    <xf numFmtId="2" fontId="4" fillId="0" borderId="35" xfId="50" applyNumberFormat="1" applyFont="1" applyBorder="1" applyAlignment="1" applyProtection="1">
      <alignment horizontal="center" vertical="center"/>
      <protection/>
    </xf>
    <xf numFmtId="4" fontId="6" fillId="0" borderId="35" xfId="50" applyNumberFormat="1" applyFont="1" applyBorder="1" applyAlignment="1" applyProtection="1">
      <alignment horizontal="center" vertical="center"/>
      <protection/>
    </xf>
    <xf numFmtId="171" fontId="6" fillId="0" borderId="36" xfId="54" applyFont="1" applyBorder="1" applyAlignment="1" applyProtection="1">
      <alignment horizontal="center" vertical="center"/>
      <protection/>
    </xf>
    <xf numFmtId="2" fontId="4" fillId="0" borderId="0" xfId="50" applyNumberFormat="1" applyFont="1" applyProtection="1">
      <alignment/>
      <protection/>
    </xf>
    <xf numFmtId="2" fontId="4" fillId="0" borderId="0" xfId="50" applyNumberFormat="1" applyFont="1" applyAlignment="1" applyProtection="1">
      <alignment horizontal="center"/>
      <protection/>
    </xf>
    <xf numFmtId="2" fontId="4" fillId="0" borderId="0" xfId="50" applyNumberFormat="1" applyAlignment="1" applyProtection="1">
      <alignment horizontal="center"/>
      <protection/>
    </xf>
    <xf numFmtId="2" fontId="6" fillId="0" borderId="0" xfId="50" applyNumberFormat="1" applyFont="1" applyProtection="1">
      <alignment/>
      <protection/>
    </xf>
    <xf numFmtId="189" fontId="28" fillId="24" borderId="15" xfId="0" applyNumberFormat="1" applyFont="1" applyFill="1" applyBorder="1" applyAlignment="1" applyProtection="1">
      <alignment horizontal="left"/>
      <protection/>
    </xf>
    <xf numFmtId="0" fontId="0" fillId="24" borderId="15" xfId="0" applyFill="1" applyBorder="1" applyAlignment="1" applyProtection="1">
      <alignment/>
      <protection/>
    </xf>
    <xf numFmtId="0" fontId="0" fillId="24" borderId="16" xfId="0" applyFill="1" applyBorder="1" applyAlignment="1" applyProtection="1">
      <alignment/>
      <protection/>
    </xf>
    <xf numFmtId="2" fontId="4" fillId="0" borderId="0" xfId="50" applyNumberFormat="1" applyFont="1" applyProtection="1">
      <alignment/>
      <protection/>
    </xf>
    <xf numFmtId="2" fontId="4" fillId="0" borderId="0" xfId="50" applyNumberFormat="1" applyFont="1" applyProtection="1" quotePrefix="1">
      <alignment/>
      <protection/>
    </xf>
    <xf numFmtId="0" fontId="9" fillId="24" borderId="0" xfId="0" applyFont="1" applyFill="1" applyAlignment="1" applyProtection="1">
      <alignment horizontal="center"/>
      <protection/>
    </xf>
    <xf numFmtId="4" fontId="29" fillId="24" borderId="0" xfId="0" applyNumberFormat="1" applyFont="1" applyFill="1" applyAlignment="1" applyProtection="1">
      <alignment horizontal="center" vertical="top"/>
      <protection/>
    </xf>
    <xf numFmtId="4" fontId="9" fillId="24" borderId="11" xfId="0" applyNumberFormat="1" applyFont="1" applyFill="1" applyBorder="1" applyAlignment="1" applyProtection="1">
      <alignment horizontal="center" vertical="top"/>
      <protection/>
    </xf>
    <xf numFmtId="4" fontId="29" fillId="24" borderId="0" xfId="0" applyNumberFormat="1" applyFont="1" applyFill="1" applyBorder="1" applyAlignment="1" applyProtection="1">
      <alignment horizontal="center" vertical="top"/>
      <protection/>
    </xf>
    <xf numFmtId="4" fontId="5" fillId="24" borderId="13" xfId="0" applyNumberFormat="1" applyFont="1" applyFill="1" applyBorder="1" applyAlignment="1" applyProtection="1">
      <alignment horizontal="left" vertical="top"/>
      <protection/>
    </xf>
    <xf numFmtId="4" fontId="5" fillId="24" borderId="15" xfId="0" applyNumberFormat="1" applyFont="1" applyFill="1" applyBorder="1" applyAlignment="1" applyProtection="1">
      <alignment horizontal="left" vertical="top"/>
      <protection/>
    </xf>
    <xf numFmtId="4" fontId="5" fillId="24" borderId="16" xfId="0" applyNumberFormat="1" applyFont="1" applyFill="1" applyBorder="1" applyAlignment="1" applyProtection="1">
      <alignment horizontal="left" vertical="top"/>
      <protection/>
    </xf>
    <xf numFmtId="4" fontId="28" fillId="24" borderId="13" xfId="0" applyNumberFormat="1" applyFont="1" applyFill="1" applyBorder="1" applyAlignment="1" applyProtection="1">
      <alignment horizontal="left" vertical="top"/>
      <protection/>
    </xf>
    <xf numFmtId="4" fontId="28" fillId="24" borderId="15" xfId="0" applyNumberFormat="1" applyFont="1" applyFill="1" applyBorder="1" applyAlignment="1" applyProtection="1">
      <alignment horizontal="left" vertical="top"/>
      <protection/>
    </xf>
    <xf numFmtId="4" fontId="28" fillId="24" borderId="16" xfId="0" applyNumberFormat="1" applyFont="1" applyFill="1" applyBorder="1" applyAlignment="1" applyProtection="1">
      <alignment horizontal="left" vertical="top"/>
      <protection/>
    </xf>
    <xf numFmtId="4" fontId="28" fillId="24" borderId="13" xfId="0" applyNumberFormat="1" applyFont="1" applyFill="1" applyBorder="1" applyAlignment="1" applyProtection="1">
      <alignment horizontal="left"/>
      <protection/>
    </xf>
    <xf numFmtId="4" fontId="28" fillId="24" borderId="15" xfId="0" applyNumberFormat="1" applyFont="1" applyFill="1" applyBorder="1" applyAlignment="1" applyProtection="1">
      <alignment horizontal="left"/>
      <protection/>
    </xf>
    <xf numFmtId="4" fontId="28" fillId="24" borderId="16" xfId="0" applyNumberFormat="1" applyFont="1" applyFill="1" applyBorder="1" applyAlignment="1" applyProtection="1">
      <alignment horizontal="left"/>
      <protection/>
    </xf>
    <xf numFmtId="4" fontId="28" fillId="24" borderId="13" xfId="0" applyNumberFormat="1" applyFont="1" applyFill="1" applyBorder="1" applyAlignment="1" applyProtection="1">
      <alignment horizontal="center"/>
      <protection/>
    </xf>
    <xf numFmtId="4" fontId="28" fillId="24" borderId="15" xfId="0" applyNumberFormat="1" applyFont="1" applyFill="1" applyBorder="1" applyAlignment="1" applyProtection="1">
      <alignment horizontal="center"/>
      <protection/>
    </xf>
    <xf numFmtId="4" fontId="28" fillId="24" borderId="16" xfId="0" applyNumberFormat="1" applyFont="1" applyFill="1" applyBorder="1" applyAlignment="1" applyProtection="1">
      <alignment horizontal="center"/>
      <protection/>
    </xf>
    <xf numFmtId="0" fontId="1" fillId="24" borderId="10" xfId="0" applyFont="1" applyFill="1" applyBorder="1" applyAlignment="1" applyProtection="1">
      <alignment horizontal="center"/>
      <protection/>
    </xf>
    <xf numFmtId="0" fontId="1" fillId="24" borderId="12" xfId="0" applyFont="1" applyFill="1" applyBorder="1" applyAlignment="1" applyProtection="1">
      <alignment horizontal="center"/>
      <protection/>
    </xf>
    <xf numFmtId="0" fontId="1" fillId="24" borderId="13" xfId="0" applyFont="1" applyFill="1" applyBorder="1" applyAlignment="1" applyProtection="1">
      <alignment horizontal="center"/>
      <protection/>
    </xf>
    <xf numFmtId="0" fontId="1" fillId="24" borderId="16" xfId="0" applyFont="1" applyFill="1" applyBorder="1" applyAlignment="1" applyProtection="1">
      <alignment horizontal="center"/>
      <protection/>
    </xf>
    <xf numFmtId="0" fontId="1" fillId="24" borderId="11" xfId="0" applyFont="1" applyFill="1" applyBorder="1" applyAlignment="1" applyProtection="1">
      <alignment horizontal="center"/>
      <protection/>
    </xf>
    <xf numFmtId="2" fontId="4" fillId="0" borderId="13" xfId="50" applyNumberFormat="1" applyFont="1" applyBorder="1" applyAlignment="1" applyProtection="1">
      <alignment horizontal="left"/>
      <protection/>
    </xf>
    <xf numFmtId="2" fontId="4" fillId="0" borderId="16" xfId="50" applyNumberFormat="1" applyFont="1" applyBorder="1" applyAlignment="1" applyProtection="1">
      <alignment horizontal="left"/>
      <protection/>
    </xf>
    <xf numFmtId="2" fontId="28" fillId="0" borderId="11" xfId="50" applyNumberFormat="1" applyFont="1" applyBorder="1" applyAlignment="1" applyProtection="1">
      <alignment horizontal="left"/>
      <protection/>
    </xf>
    <xf numFmtId="1" fontId="6" fillId="0" borderId="37" xfId="50" applyNumberFormat="1" applyFont="1" applyBorder="1" applyAlignment="1" applyProtection="1">
      <alignment horizontal="center"/>
      <protection/>
    </xf>
    <xf numFmtId="2" fontId="6" fillId="0" borderId="13" xfId="50" applyNumberFormat="1" applyFont="1" applyBorder="1" applyAlignment="1" applyProtection="1">
      <alignment horizontal="center"/>
      <protection/>
    </xf>
    <xf numFmtId="2" fontId="6" fillId="0" borderId="16" xfId="50" applyNumberFormat="1" applyFont="1" applyBorder="1" applyAlignment="1" applyProtection="1">
      <alignment horizontal="center"/>
      <protection/>
    </xf>
    <xf numFmtId="2" fontId="6" fillId="0" borderId="38" xfId="50" applyNumberFormat="1" applyFont="1" applyBorder="1" applyAlignment="1" applyProtection="1">
      <alignment horizontal="center"/>
      <protection/>
    </xf>
    <xf numFmtId="2" fontId="6" fillId="0" borderId="39" xfId="50" applyNumberFormat="1" applyFont="1" applyBorder="1" applyAlignment="1" applyProtection="1">
      <alignment horizontal="center"/>
      <protection/>
    </xf>
    <xf numFmtId="2" fontId="6" fillId="0" borderId="40" xfId="50" applyNumberFormat="1" applyFont="1" applyBorder="1" applyAlignment="1" applyProtection="1">
      <alignment horizontal="center"/>
      <protection/>
    </xf>
    <xf numFmtId="2" fontId="6" fillId="0" borderId="41" xfId="50" applyNumberFormat="1" applyFont="1" applyBorder="1" applyAlignment="1" applyProtection="1">
      <alignment horizontal="center"/>
      <protection/>
    </xf>
    <xf numFmtId="2" fontId="6" fillId="0" borderId="42" xfId="50" applyNumberFormat="1" applyFont="1" applyBorder="1" applyAlignment="1" applyProtection="1">
      <alignment horizontal="center"/>
      <protection/>
    </xf>
    <xf numFmtId="2" fontId="6" fillId="0" borderId="43" xfId="50" applyNumberFormat="1" applyFont="1" applyBorder="1" applyAlignment="1" applyProtection="1">
      <alignment horizontal="center" vertical="center"/>
      <protection/>
    </xf>
    <xf numFmtId="2" fontId="6" fillId="0" borderId="37" xfId="50" applyNumberFormat="1" applyFont="1" applyBorder="1" applyAlignment="1" applyProtection="1">
      <alignment horizontal="center" vertical="center"/>
      <protection/>
    </xf>
    <xf numFmtId="2" fontId="6" fillId="0" borderId="34" xfId="50" applyNumberFormat="1" applyFont="1" applyBorder="1" applyAlignment="1" applyProtection="1">
      <alignment horizontal="center" vertical="center"/>
      <protection/>
    </xf>
    <xf numFmtId="2" fontId="6" fillId="0" borderId="44" xfId="50" applyNumberFormat="1" applyFont="1" applyBorder="1" applyAlignment="1" applyProtection="1">
      <alignment horizontal="center" vertical="center"/>
      <protection/>
    </xf>
    <xf numFmtId="2" fontId="6" fillId="0" borderId="30" xfId="50" applyNumberFormat="1" applyFont="1" applyBorder="1" applyAlignment="1" applyProtection="1">
      <alignment horizontal="center" vertical="center"/>
      <protection/>
    </xf>
    <xf numFmtId="2" fontId="6" fillId="0" borderId="45" xfId="50" applyNumberFormat="1" applyFont="1" applyBorder="1" applyAlignment="1" applyProtection="1">
      <alignment horizontal="center" vertical="center"/>
      <protection/>
    </xf>
    <xf numFmtId="4" fontId="29" fillId="24" borderId="15" xfId="0" applyNumberFormat="1" applyFont="1" applyFill="1" applyBorder="1" applyAlignment="1" applyProtection="1">
      <alignment horizontal="center" vertical="top"/>
      <protection/>
    </xf>
    <xf numFmtId="4" fontId="28" fillId="24" borderId="13" xfId="0" applyNumberFormat="1" applyFont="1" applyFill="1" applyBorder="1" applyAlignment="1" applyProtection="1">
      <alignment horizontal="right"/>
      <protection/>
    </xf>
    <xf numFmtId="4" fontId="28" fillId="24" borderId="15" xfId="0" applyNumberFormat="1" applyFont="1" applyFill="1" applyBorder="1" applyAlignment="1" applyProtection="1" quotePrefix="1">
      <alignment horizontal="right"/>
      <protection/>
    </xf>
    <xf numFmtId="0" fontId="9" fillId="24" borderId="0" xfId="0" applyFont="1" applyFill="1" applyAlignment="1" applyProtection="1">
      <alignment horizontal="center"/>
      <protection locked="0"/>
    </xf>
    <xf numFmtId="4" fontId="29" fillId="24" borderId="0" xfId="0" applyNumberFormat="1" applyFont="1" applyFill="1" applyAlignment="1" applyProtection="1">
      <alignment horizontal="center" vertical="top"/>
      <protection locked="0"/>
    </xf>
    <xf numFmtId="2" fontId="28" fillId="24" borderId="13" xfId="50" applyNumberFormat="1" applyFont="1" applyFill="1" applyBorder="1" applyAlignment="1" applyProtection="1">
      <alignment horizontal="right"/>
      <protection/>
    </xf>
    <xf numFmtId="2" fontId="28" fillId="24" borderId="15" xfId="50" applyNumberFormat="1" applyFont="1" applyFill="1" applyBorder="1" applyAlignment="1" applyProtection="1" quotePrefix="1">
      <alignment horizontal="right"/>
      <protection/>
    </xf>
    <xf numFmtId="0" fontId="0" fillId="24" borderId="0" xfId="0" applyFont="1" applyFill="1" applyAlignment="1" applyProtection="1">
      <alignment/>
      <protection locked="0"/>
    </xf>
    <xf numFmtId="0" fontId="1" fillId="24" borderId="0" xfId="0" applyFont="1" applyFill="1" applyAlignment="1" applyProtection="1">
      <alignment/>
      <protection locked="0"/>
    </xf>
    <xf numFmtId="171" fontId="0" fillId="24" borderId="0" xfId="0" applyNumberFormat="1" applyFill="1" applyAlignment="1" applyProtection="1">
      <alignment/>
      <protection locked="0"/>
    </xf>
    <xf numFmtId="43" fontId="0" fillId="24" borderId="0" xfId="0" applyNumberFormat="1" applyFill="1" applyAlignment="1" applyProtection="1">
      <alignment/>
      <protection locked="0"/>
    </xf>
    <xf numFmtId="43" fontId="1" fillId="24" borderId="0" xfId="0" applyNumberFormat="1" applyFont="1" applyFill="1" applyAlignment="1" applyProtection="1">
      <alignment/>
      <protection locked="0"/>
    </xf>
    <xf numFmtId="43" fontId="0" fillId="24" borderId="0" xfId="0" applyNumberFormat="1" applyFont="1" applyFill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171" fontId="28" fillId="24" borderId="0" xfId="0" applyNumberFormat="1" applyFont="1" applyFill="1" applyAlignment="1" applyProtection="1">
      <alignment/>
      <protection locked="0"/>
    </xf>
    <xf numFmtId="0" fontId="28" fillId="24" borderId="0" xfId="0" applyFont="1" applyFill="1" applyAlignment="1" applyProtection="1">
      <alignment/>
      <protection locked="0"/>
    </xf>
    <xf numFmtId="0" fontId="0" fillId="24" borderId="0" xfId="0" applyFill="1" applyAlignment="1" applyProtection="1">
      <alignment horizontal="center"/>
      <protection locked="0"/>
    </xf>
    <xf numFmtId="175" fontId="0" fillId="24" borderId="0" xfId="0" applyNumberFormat="1" applyFill="1" applyAlignment="1" applyProtection="1">
      <alignment/>
      <protection locked="0"/>
    </xf>
    <xf numFmtId="189" fontId="28" fillId="24" borderId="15" xfId="0" applyNumberFormat="1" applyFont="1" applyFill="1" applyBorder="1" applyAlignment="1" applyProtection="1">
      <alignment horizontal="center"/>
      <protection locked="0"/>
    </xf>
    <xf numFmtId="189" fontId="28" fillId="24" borderId="16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Moeda [0]_Especificações FL 01, 03 e 04 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Separador de milhares [0]_Especificações FL 01, 03 e 04 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21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21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121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21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21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121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zoomScale="75" zoomScaleNormal="75" workbookViewId="0" topLeftCell="A76">
      <selection activeCell="F58" sqref="F58"/>
    </sheetView>
  </sheetViews>
  <sheetFormatPr defaultColWidth="9.140625" defaultRowHeight="12.75"/>
  <cols>
    <col min="1" max="1" width="18.28125" style="3" customWidth="1"/>
    <col min="2" max="2" width="7.421875" style="3" customWidth="1"/>
    <col min="3" max="3" width="58.7109375" style="3" customWidth="1"/>
    <col min="4" max="4" width="9.140625" style="17" customWidth="1"/>
    <col min="5" max="5" width="11.421875" style="3" customWidth="1"/>
    <col min="6" max="6" width="10.7109375" style="3" customWidth="1"/>
    <col min="7" max="7" width="14.7109375" style="3" customWidth="1"/>
    <col min="8" max="8" width="10.7109375" style="3" customWidth="1"/>
    <col min="9" max="9" width="14.7109375" style="3" customWidth="1"/>
    <col min="10" max="10" width="14.421875" style="3" bestFit="1" customWidth="1"/>
    <col min="11" max="16384" width="9.140625" style="3" customWidth="1"/>
  </cols>
  <sheetData>
    <row r="1" spans="1:9" ht="30" customHeight="1">
      <c r="A1" s="130" t="s">
        <v>41</v>
      </c>
      <c r="B1" s="130"/>
      <c r="C1" s="130"/>
      <c r="D1" s="130"/>
      <c r="E1" s="130"/>
      <c r="F1" s="130"/>
      <c r="G1" s="130"/>
      <c r="H1" s="130"/>
      <c r="I1" s="130"/>
    </row>
    <row r="2" spans="1:9" ht="30" customHeight="1">
      <c r="A2" s="131" t="s">
        <v>70</v>
      </c>
      <c r="B2" s="131"/>
      <c r="C2" s="131"/>
      <c r="D2" s="131"/>
      <c r="E2" s="131"/>
      <c r="F2" s="131"/>
      <c r="G2" s="131"/>
      <c r="H2" s="131"/>
      <c r="I2" s="131"/>
    </row>
    <row r="3" spans="1:7" ht="23.25">
      <c r="A3" s="2"/>
      <c r="B3" s="2"/>
      <c r="C3" s="2"/>
      <c r="D3" s="2"/>
      <c r="E3" s="2"/>
      <c r="F3" s="2"/>
      <c r="G3" s="2"/>
    </row>
    <row r="4" spans="1:9" ht="23.25">
      <c r="A4" s="132" t="s">
        <v>71</v>
      </c>
      <c r="B4" s="132"/>
      <c r="C4" s="132"/>
      <c r="D4" s="132"/>
      <c r="E4" s="132"/>
      <c r="F4" s="132"/>
      <c r="G4" s="132"/>
      <c r="H4" s="132"/>
      <c r="I4" s="132"/>
    </row>
    <row r="5" spans="1:9" ht="4.5" customHeight="1">
      <c r="A5" s="133"/>
      <c r="B5" s="133"/>
      <c r="C5" s="133"/>
      <c r="D5" s="133"/>
      <c r="E5" s="133"/>
      <c r="F5" s="133"/>
      <c r="G5" s="133"/>
      <c r="H5" s="133"/>
      <c r="I5" s="133"/>
    </row>
    <row r="6" spans="1:9" ht="23.25" customHeight="1">
      <c r="A6" s="134" t="s">
        <v>116</v>
      </c>
      <c r="B6" s="135"/>
      <c r="C6" s="135"/>
      <c r="D6" s="135"/>
      <c r="E6" s="135"/>
      <c r="F6" s="135"/>
      <c r="G6" s="135"/>
      <c r="H6" s="135"/>
      <c r="I6" s="136"/>
    </row>
    <row r="7" spans="1:9" ht="23.25" customHeight="1">
      <c r="A7" s="137" t="s">
        <v>117</v>
      </c>
      <c r="B7" s="138"/>
      <c r="C7" s="138"/>
      <c r="D7" s="138"/>
      <c r="E7" s="138"/>
      <c r="F7" s="138"/>
      <c r="G7" s="138"/>
      <c r="H7" s="138"/>
      <c r="I7" s="139"/>
    </row>
    <row r="8" spans="1:9" ht="23.25" customHeight="1">
      <c r="A8" s="137" t="s">
        <v>104</v>
      </c>
      <c r="B8" s="138"/>
      <c r="C8" s="138"/>
      <c r="D8" s="138"/>
      <c r="E8" s="138"/>
      <c r="F8" s="138"/>
      <c r="G8" s="138"/>
      <c r="H8" s="138"/>
      <c r="I8" s="139"/>
    </row>
    <row r="9" spans="1:9" ht="23.25" customHeight="1">
      <c r="A9" s="140" t="s">
        <v>241</v>
      </c>
      <c r="B9" s="141"/>
      <c r="C9" s="142"/>
      <c r="D9" s="143" t="s">
        <v>118</v>
      </c>
      <c r="E9" s="144"/>
      <c r="F9" s="144"/>
      <c r="G9" s="145"/>
      <c r="H9" s="22" t="s">
        <v>105</v>
      </c>
      <c r="I9" s="39">
        <v>0.25</v>
      </c>
    </row>
    <row r="10" spans="1:9" ht="4.5" customHeight="1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2.75">
      <c r="A11" s="4" t="s">
        <v>106</v>
      </c>
      <c r="B11" s="146" t="s">
        <v>10</v>
      </c>
      <c r="C11" s="146" t="s">
        <v>72</v>
      </c>
      <c r="D11" s="146" t="s">
        <v>38</v>
      </c>
      <c r="E11" s="146" t="s">
        <v>36</v>
      </c>
      <c r="F11" s="148" t="s">
        <v>107</v>
      </c>
      <c r="G11" s="149"/>
      <c r="H11" s="150" t="s">
        <v>108</v>
      </c>
      <c r="I11" s="150"/>
    </row>
    <row r="12" spans="1:9" ht="12.75">
      <c r="A12" s="6" t="s">
        <v>109</v>
      </c>
      <c r="B12" s="147"/>
      <c r="C12" s="147"/>
      <c r="D12" s="147"/>
      <c r="E12" s="147"/>
      <c r="F12" s="7" t="s">
        <v>110</v>
      </c>
      <c r="G12" s="5" t="s">
        <v>31</v>
      </c>
      <c r="H12" s="7" t="s">
        <v>110</v>
      </c>
      <c r="I12" s="5" t="s">
        <v>31</v>
      </c>
    </row>
    <row r="13" spans="1:9" ht="12.75">
      <c r="A13" s="40"/>
      <c r="B13" s="41">
        <v>1</v>
      </c>
      <c r="C13" s="23" t="s">
        <v>12</v>
      </c>
      <c r="D13" s="6"/>
      <c r="E13" s="6"/>
      <c r="F13" s="7"/>
      <c r="G13" s="8"/>
      <c r="H13" s="7"/>
      <c r="I13" s="8"/>
    </row>
    <row r="14" spans="1:9" s="10" customFormat="1" ht="12.75">
      <c r="A14" s="42" t="s">
        <v>132</v>
      </c>
      <c r="B14" s="43" t="s">
        <v>0</v>
      </c>
      <c r="C14" s="24" t="s">
        <v>119</v>
      </c>
      <c r="D14" s="25" t="s">
        <v>39</v>
      </c>
      <c r="E14" s="26">
        <v>5</v>
      </c>
      <c r="F14" s="9">
        <v>35.26</v>
      </c>
      <c r="G14" s="19">
        <f aca="true" t="shared" si="0" ref="G14:G19">F14*E14</f>
        <v>176.29999999999998</v>
      </c>
      <c r="H14" s="9">
        <f aca="true" t="shared" si="1" ref="H14:H19">F14*$I$9+F14</f>
        <v>44.074999999999996</v>
      </c>
      <c r="I14" s="19">
        <f aca="true" t="shared" si="2" ref="I14:I19">H14*E14</f>
        <v>220.37499999999997</v>
      </c>
    </row>
    <row r="15" spans="1:9" s="10" customFormat="1" ht="12.75">
      <c r="A15" s="44" t="s">
        <v>133</v>
      </c>
      <c r="B15" s="43" t="s">
        <v>1</v>
      </c>
      <c r="C15" s="24" t="s">
        <v>120</v>
      </c>
      <c r="D15" s="25" t="s">
        <v>34</v>
      </c>
      <c r="E15" s="26">
        <v>8</v>
      </c>
      <c r="F15" s="9">
        <v>6.11</v>
      </c>
      <c r="G15" s="19">
        <f t="shared" si="0"/>
        <v>48.88</v>
      </c>
      <c r="H15" s="9">
        <f t="shared" si="1"/>
        <v>7.6375</v>
      </c>
      <c r="I15" s="19">
        <f t="shared" si="2"/>
        <v>61.1</v>
      </c>
    </row>
    <row r="16" spans="1:9" ht="12.75">
      <c r="A16" s="45" t="s">
        <v>134</v>
      </c>
      <c r="B16" s="43" t="s">
        <v>2</v>
      </c>
      <c r="C16" s="46" t="s">
        <v>67</v>
      </c>
      <c r="D16" s="25" t="s">
        <v>34</v>
      </c>
      <c r="E16" s="26">
        <v>26</v>
      </c>
      <c r="F16" s="9">
        <v>1.52</v>
      </c>
      <c r="G16" s="19">
        <f t="shared" si="0"/>
        <v>39.52</v>
      </c>
      <c r="H16" s="9">
        <f t="shared" si="1"/>
        <v>1.9</v>
      </c>
      <c r="I16" s="19">
        <f t="shared" si="2"/>
        <v>49.4</v>
      </c>
    </row>
    <row r="17" spans="1:9" ht="12.75">
      <c r="A17" s="45" t="s">
        <v>249</v>
      </c>
      <c r="B17" s="43"/>
      <c r="C17" s="46" t="s">
        <v>247</v>
      </c>
      <c r="D17" s="25" t="s">
        <v>34</v>
      </c>
      <c r="E17" s="26">
        <v>20</v>
      </c>
      <c r="F17" s="9">
        <v>2.63</v>
      </c>
      <c r="G17" s="19">
        <f t="shared" si="0"/>
        <v>52.599999999999994</v>
      </c>
      <c r="H17" s="9">
        <f t="shared" si="1"/>
        <v>3.2874999999999996</v>
      </c>
      <c r="I17" s="19">
        <f t="shared" si="2"/>
        <v>65.75</v>
      </c>
    </row>
    <row r="18" spans="1:9" ht="12.75">
      <c r="A18" s="45" t="s">
        <v>135</v>
      </c>
      <c r="B18" s="43" t="s">
        <v>97</v>
      </c>
      <c r="C18" s="46" t="s">
        <v>246</v>
      </c>
      <c r="D18" s="47" t="s">
        <v>34</v>
      </c>
      <c r="E18" s="26">
        <v>4.5</v>
      </c>
      <c r="F18" s="9">
        <v>205.9</v>
      </c>
      <c r="G18" s="19">
        <f t="shared" si="0"/>
        <v>926.5500000000001</v>
      </c>
      <c r="H18" s="9">
        <f t="shared" si="1"/>
        <v>257.375</v>
      </c>
      <c r="I18" s="19">
        <f t="shared" si="2"/>
        <v>1158.1875</v>
      </c>
    </row>
    <row r="19" spans="1:9" ht="12.75">
      <c r="A19" s="48" t="s">
        <v>136</v>
      </c>
      <c r="B19" s="43" t="s">
        <v>98</v>
      </c>
      <c r="C19" s="49" t="s">
        <v>121</v>
      </c>
      <c r="D19" s="47" t="s">
        <v>137</v>
      </c>
      <c r="E19" s="26">
        <v>149</v>
      </c>
      <c r="F19" s="9">
        <v>1.61</v>
      </c>
      <c r="G19" s="19">
        <f t="shared" si="0"/>
        <v>239.89000000000001</v>
      </c>
      <c r="H19" s="9">
        <f t="shared" si="1"/>
        <v>2.0125</v>
      </c>
      <c r="I19" s="19">
        <f t="shared" si="2"/>
        <v>299.8625</v>
      </c>
    </row>
    <row r="20" spans="1:9" s="11" customFormat="1" ht="12.75">
      <c r="A20" s="50"/>
      <c r="B20" s="41"/>
      <c r="C20" s="51" t="s">
        <v>79</v>
      </c>
      <c r="D20" s="52"/>
      <c r="E20" s="25"/>
      <c r="F20" s="7"/>
      <c r="G20" s="8">
        <f>SUM(G14:G19)</f>
        <v>1483.74</v>
      </c>
      <c r="H20" s="7"/>
      <c r="I20" s="8">
        <f>SUM(I14:I19)</f>
        <v>1854.675</v>
      </c>
    </row>
    <row r="21" spans="1:9" ht="12.75">
      <c r="A21" s="50"/>
      <c r="B21" s="41"/>
      <c r="C21" s="23"/>
      <c r="D21" s="6"/>
      <c r="E21" s="25"/>
      <c r="F21" s="7"/>
      <c r="G21" s="8"/>
      <c r="H21" s="7"/>
      <c r="I21" s="8"/>
    </row>
    <row r="22" spans="1:9" ht="12.75">
      <c r="A22" s="53"/>
      <c r="B22" s="41">
        <v>2</v>
      </c>
      <c r="C22" s="23" t="s">
        <v>77</v>
      </c>
      <c r="D22" s="6"/>
      <c r="E22" s="26"/>
      <c r="F22" s="7"/>
      <c r="G22" s="7"/>
      <c r="H22" s="7"/>
      <c r="I22" s="7"/>
    </row>
    <row r="23" spans="1:9" ht="12.75">
      <c r="A23" s="54">
        <v>72819</v>
      </c>
      <c r="B23" s="55" t="s">
        <v>43</v>
      </c>
      <c r="C23" s="56" t="s">
        <v>138</v>
      </c>
      <c r="D23" s="57" t="s">
        <v>37</v>
      </c>
      <c r="E23" s="58">
        <v>18</v>
      </c>
      <c r="F23" s="9">
        <v>52.44</v>
      </c>
      <c r="G23" s="19">
        <f aca="true" t="shared" si="3" ref="G23:G30">F23*E23</f>
        <v>943.92</v>
      </c>
      <c r="H23" s="9">
        <f aca="true" t="shared" si="4" ref="H23:H30">F23*$I$9+F23</f>
        <v>65.55</v>
      </c>
      <c r="I23" s="19">
        <f aca="true" t="shared" si="5" ref="I23:I30">H23*E23</f>
        <v>1179.8999999999999</v>
      </c>
    </row>
    <row r="24" spans="1:9" ht="12.75">
      <c r="A24" s="53" t="s">
        <v>139</v>
      </c>
      <c r="B24" s="43" t="s">
        <v>3</v>
      </c>
      <c r="C24" s="59" t="s">
        <v>111</v>
      </c>
      <c r="D24" s="47" t="s">
        <v>37</v>
      </c>
      <c r="E24" s="26">
        <v>53</v>
      </c>
      <c r="F24" s="9">
        <v>23.77</v>
      </c>
      <c r="G24" s="19">
        <f t="shared" si="3"/>
        <v>1259.81</v>
      </c>
      <c r="H24" s="9">
        <f t="shared" si="4"/>
        <v>29.7125</v>
      </c>
      <c r="I24" s="19">
        <f t="shared" si="5"/>
        <v>1574.7624999999998</v>
      </c>
    </row>
    <row r="25" spans="1:9" ht="12.75">
      <c r="A25" s="53">
        <v>6430</v>
      </c>
      <c r="B25" s="55" t="s">
        <v>44</v>
      </c>
      <c r="C25" s="59" t="s">
        <v>68</v>
      </c>
      <c r="D25" s="47" t="s">
        <v>39</v>
      </c>
      <c r="E25" s="26">
        <v>6</v>
      </c>
      <c r="F25" s="9">
        <v>18.35</v>
      </c>
      <c r="G25" s="19">
        <f t="shared" si="3"/>
        <v>110.10000000000001</v>
      </c>
      <c r="H25" s="9">
        <f t="shared" si="4"/>
        <v>22.9375</v>
      </c>
      <c r="I25" s="19">
        <f t="shared" si="5"/>
        <v>137.625</v>
      </c>
    </row>
    <row r="26" spans="1:9" ht="12.75">
      <c r="A26" s="53" t="s">
        <v>140</v>
      </c>
      <c r="B26" s="43" t="s">
        <v>45</v>
      </c>
      <c r="C26" s="59" t="s">
        <v>40</v>
      </c>
      <c r="D26" s="47" t="s">
        <v>34</v>
      </c>
      <c r="E26" s="26">
        <v>23</v>
      </c>
      <c r="F26" s="9">
        <v>2.01</v>
      </c>
      <c r="G26" s="19">
        <f t="shared" si="3"/>
        <v>46.23</v>
      </c>
      <c r="H26" s="9">
        <f t="shared" si="4"/>
        <v>2.5124999999999997</v>
      </c>
      <c r="I26" s="19">
        <f t="shared" si="5"/>
        <v>57.787499999999994</v>
      </c>
    </row>
    <row r="27" spans="1:9" ht="25.5">
      <c r="A27" s="53">
        <v>73361</v>
      </c>
      <c r="B27" s="55" t="s">
        <v>46</v>
      </c>
      <c r="C27" s="59" t="s">
        <v>141</v>
      </c>
      <c r="D27" s="47" t="s">
        <v>39</v>
      </c>
      <c r="E27" s="26">
        <v>6</v>
      </c>
      <c r="F27" s="9">
        <v>234.25</v>
      </c>
      <c r="G27" s="19">
        <f t="shared" si="3"/>
        <v>1405.5</v>
      </c>
      <c r="H27" s="9">
        <f t="shared" si="4"/>
        <v>292.8125</v>
      </c>
      <c r="I27" s="19">
        <f t="shared" si="5"/>
        <v>1756.875</v>
      </c>
    </row>
    <row r="28" spans="1:9" ht="12.75">
      <c r="A28" s="53" t="s">
        <v>142</v>
      </c>
      <c r="B28" s="43" t="s">
        <v>47</v>
      </c>
      <c r="C28" s="59" t="s">
        <v>143</v>
      </c>
      <c r="D28" s="47" t="s">
        <v>39</v>
      </c>
      <c r="E28" s="26">
        <v>3</v>
      </c>
      <c r="F28" s="9">
        <v>308.92</v>
      </c>
      <c r="G28" s="19">
        <f t="shared" si="3"/>
        <v>926.76</v>
      </c>
      <c r="H28" s="9">
        <f t="shared" si="4"/>
        <v>386.15000000000003</v>
      </c>
      <c r="I28" s="19">
        <f t="shared" si="5"/>
        <v>1158.45</v>
      </c>
    </row>
    <row r="29" spans="1:9" ht="12.75">
      <c r="A29" s="53">
        <v>5968</v>
      </c>
      <c r="B29" s="43"/>
      <c r="C29" s="59" t="s">
        <v>248</v>
      </c>
      <c r="D29" s="47" t="s">
        <v>34</v>
      </c>
      <c r="E29" s="26">
        <v>13</v>
      </c>
      <c r="F29" s="9">
        <v>21.39</v>
      </c>
      <c r="G29" s="19">
        <f t="shared" si="3"/>
        <v>278.07</v>
      </c>
      <c r="H29" s="9">
        <f t="shared" si="4"/>
        <v>26.7375</v>
      </c>
      <c r="I29" s="19">
        <f t="shared" si="5"/>
        <v>347.58750000000003</v>
      </c>
    </row>
    <row r="30" spans="1:9" ht="12.75">
      <c r="A30" s="53">
        <v>55835</v>
      </c>
      <c r="B30" s="55" t="s">
        <v>48</v>
      </c>
      <c r="C30" s="59" t="s">
        <v>122</v>
      </c>
      <c r="D30" s="47" t="s">
        <v>39</v>
      </c>
      <c r="E30" s="26">
        <v>10</v>
      </c>
      <c r="F30" s="9">
        <v>21.4</v>
      </c>
      <c r="G30" s="19">
        <f t="shared" si="3"/>
        <v>214</v>
      </c>
      <c r="H30" s="9">
        <f t="shared" si="4"/>
        <v>26.75</v>
      </c>
      <c r="I30" s="19">
        <f t="shared" si="5"/>
        <v>267.5</v>
      </c>
    </row>
    <row r="31" spans="1:9" ht="12.75">
      <c r="A31" s="53"/>
      <c r="B31" s="43"/>
      <c r="C31" s="51" t="s">
        <v>80</v>
      </c>
      <c r="D31" s="25"/>
      <c r="E31" s="27"/>
      <c r="F31" s="7"/>
      <c r="G31" s="7">
        <f>SUM(G23:G30)</f>
        <v>5184.389999999999</v>
      </c>
      <c r="H31" s="7"/>
      <c r="I31" s="7">
        <f>SUM(I23:I30)</f>
        <v>6480.487499999998</v>
      </c>
    </row>
    <row r="32" spans="1:9" ht="12.75">
      <c r="A32" s="53"/>
      <c r="B32" s="41"/>
      <c r="C32" s="23"/>
      <c r="D32" s="6"/>
      <c r="E32" s="27"/>
      <c r="F32" s="7"/>
      <c r="G32" s="7"/>
      <c r="H32" s="7"/>
      <c r="I32" s="7"/>
    </row>
    <row r="33" spans="1:9" ht="12.75">
      <c r="A33" s="53"/>
      <c r="B33" s="60">
        <v>3</v>
      </c>
      <c r="C33" s="61" t="s">
        <v>49</v>
      </c>
      <c r="D33" s="6"/>
      <c r="E33" s="27"/>
      <c r="F33" s="7"/>
      <c r="G33" s="7"/>
      <c r="H33" s="7"/>
      <c r="I33" s="7"/>
    </row>
    <row r="34" spans="1:9" ht="12.75">
      <c r="A34" s="53" t="s">
        <v>144</v>
      </c>
      <c r="B34" s="43" t="s">
        <v>4</v>
      </c>
      <c r="C34" s="59" t="s">
        <v>58</v>
      </c>
      <c r="D34" s="47" t="s">
        <v>39</v>
      </c>
      <c r="E34" s="26">
        <v>2</v>
      </c>
      <c r="F34" s="9">
        <v>287.9</v>
      </c>
      <c r="G34" s="19">
        <f>F34*E34</f>
        <v>575.8</v>
      </c>
      <c r="H34" s="9">
        <f>F34*$I$9+F34</f>
        <v>359.875</v>
      </c>
      <c r="I34" s="19">
        <f>H34*E34</f>
        <v>719.75</v>
      </c>
    </row>
    <row r="35" spans="1:9" ht="12.75">
      <c r="A35" s="53">
        <v>53590</v>
      </c>
      <c r="B35" s="43" t="s">
        <v>5</v>
      </c>
      <c r="C35" s="59" t="s">
        <v>145</v>
      </c>
      <c r="D35" s="47" t="s">
        <v>39</v>
      </c>
      <c r="E35" s="26">
        <v>2</v>
      </c>
      <c r="F35" s="9">
        <v>95.75</v>
      </c>
      <c r="G35" s="19">
        <f>F35*E35</f>
        <v>191.5</v>
      </c>
      <c r="H35" s="9">
        <f>F35*$I$9+F35</f>
        <v>119.6875</v>
      </c>
      <c r="I35" s="19">
        <f>H35*E35</f>
        <v>239.375</v>
      </c>
    </row>
    <row r="36" spans="1:9" ht="12.75">
      <c r="A36" s="53">
        <v>6095</v>
      </c>
      <c r="B36" s="43" t="s">
        <v>6</v>
      </c>
      <c r="C36" s="62" t="s">
        <v>90</v>
      </c>
      <c r="D36" s="47" t="s">
        <v>34</v>
      </c>
      <c r="E36" s="26">
        <v>28</v>
      </c>
      <c r="F36" s="9">
        <v>16.85</v>
      </c>
      <c r="G36" s="19">
        <f>F36*E36</f>
        <v>471.80000000000007</v>
      </c>
      <c r="H36" s="9">
        <f>F36*$I$9+F36</f>
        <v>21.0625</v>
      </c>
      <c r="I36" s="19">
        <f>H36*E36</f>
        <v>589.75</v>
      </c>
    </row>
    <row r="37" spans="1:10" ht="12.75">
      <c r="A37" s="53" t="s">
        <v>146</v>
      </c>
      <c r="B37" s="43" t="s">
        <v>32</v>
      </c>
      <c r="C37" s="59" t="s">
        <v>66</v>
      </c>
      <c r="D37" s="47" t="s">
        <v>35</v>
      </c>
      <c r="E37" s="26">
        <v>77</v>
      </c>
      <c r="F37" s="9">
        <v>6.87</v>
      </c>
      <c r="G37" s="19">
        <f>F37*E37</f>
        <v>528.99</v>
      </c>
      <c r="H37" s="9">
        <f>F37*$I$9+F37</f>
        <v>8.5875</v>
      </c>
      <c r="I37" s="19">
        <f>H37*E37</f>
        <v>661.2375000000001</v>
      </c>
      <c r="J37" s="30"/>
    </row>
    <row r="38" spans="1:10" ht="12.75">
      <c r="A38" s="53" t="s">
        <v>147</v>
      </c>
      <c r="B38" s="43" t="s">
        <v>33</v>
      </c>
      <c r="C38" s="59" t="s">
        <v>69</v>
      </c>
      <c r="D38" s="47" t="s">
        <v>37</v>
      </c>
      <c r="E38" s="26">
        <v>9</v>
      </c>
      <c r="F38" s="9">
        <v>11.14</v>
      </c>
      <c r="G38" s="19">
        <f>F38*E38</f>
        <v>100.26</v>
      </c>
      <c r="H38" s="9">
        <f>F38*$I$9+F38</f>
        <v>13.925</v>
      </c>
      <c r="I38" s="19">
        <f>H38*E38</f>
        <v>125.325</v>
      </c>
      <c r="J38" s="30"/>
    </row>
    <row r="39" spans="1:10" ht="12.75">
      <c r="A39" s="53"/>
      <c r="B39" s="43"/>
      <c r="C39" s="51" t="s">
        <v>81</v>
      </c>
      <c r="D39" s="25"/>
      <c r="E39" s="27"/>
      <c r="F39" s="7"/>
      <c r="G39" s="7">
        <f>SUM(G34:G38)</f>
        <v>1868.35</v>
      </c>
      <c r="H39" s="7"/>
      <c r="I39" s="7">
        <f>SUM(I34:I38)</f>
        <v>2335.4375</v>
      </c>
      <c r="J39" s="30"/>
    </row>
    <row r="40" spans="1:9" ht="12.75">
      <c r="A40" s="53"/>
      <c r="B40" s="43"/>
      <c r="C40" s="24"/>
      <c r="D40" s="25"/>
      <c r="E40" s="26"/>
      <c r="F40" s="9"/>
      <c r="G40" s="9"/>
      <c r="H40" s="9"/>
      <c r="I40" s="9"/>
    </row>
    <row r="41" spans="1:9" s="11" customFormat="1" ht="12.75">
      <c r="A41" s="53"/>
      <c r="B41" s="41">
        <v>4</v>
      </c>
      <c r="C41" s="63" t="s">
        <v>13</v>
      </c>
      <c r="D41" s="64"/>
      <c r="E41" s="7"/>
      <c r="F41" s="7"/>
      <c r="G41" s="7"/>
      <c r="H41" s="7"/>
      <c r="I41" s="7"/>
    </row>
    <row r="42" spans="1:9" s="10" customFormat="1" ht="12.75">
      <c r="A42" s="53">
        <v>73351</v>
      </c>
      <c r="B42" s="43" t="s">
        <v>24</v>
      </c>
      <c r="C42" s="65" t="s">
        <v>73</v>
      </c>
      <c r="D42" s="66" t="s">
        <v>34</v>
      </c>
      <c r="E42" s="9">
        <v>122</v>
      </c>
      <c r="F42" s="9">
        <v>25.85</v>
      </c>
      <c r="G42" s="19">
        <f>F42*E42</f>
        <v>3153.7000000000003</v>
      </c>
      <c r="H42" s="9">
        <f>F42*$I$9+F42</f>
        <v>32.3125</v>
      </c>
      <c r="I42" s="19">
        <f>H42*E42</f>
        <v>3942.125</v>
      </c>
    </row>
    <row r="43" spans="1:9" s="10" customFormat="1" ht="25.5">
      <c r="A43" s="53">
        <v>72131</v>
      </c>
      <c r="B43" s="43" t="s">
        <v>245</v>
      </c>
      <c r="C43" s="67" t="s">
        <v>240</v>
      </c>
      <c r="D43" s="66" t="s">
        <v>34</v>
      </c>
      <c r="E43" s="9">
        <v>5</v>
      </c>
      <c r="F43" s="9">
        <v>58.14</v>
      </c>
      <c r="G43" s="19">
        <f>F43*E43</f>
        <v>290.7</v>
      </c>
      <c r="H43" s="9">
        <f>F43*$I$9+F43</f>
        <v>72.675</v>
      </c>
      <c r="I43" s="19">
        <f>H43*E43</f>
        <v>363.375</v>
      </c>
    </row>
    <row r="44" spans="1:9" s="10" customFormat="1" ht="12.75">
      <c r="A44" s="53"/>
      <c r="B44" s="43"/>
      <c r="C44" s="51" t="s">
        <v>82</v>
      </c>
      <c r="D44" s="66"/>
      <c r="E44" s="9"/>
      <c r="F44" s="9"/>
      <c r="G44" s="7">
        <f>SUM(G42:G43)</f>
        <v>3444.4</v>
      </c>
      <c r="H44" s="7"/>
      <c r="I44" s="7">
        <f>SUM(I42:I43)</f>
        <v>4305.5</v>
      </c>
    </row>
    <row r="45" spans="1:9" s="10" customFormat="1" ht="12.75">
      <c r="A45" s="53"/>
      <c r="B45" s="43"/>
      <c r="C45" s="65"/>
      <c r="D45" s="66"/>
      <c r="E45" s="9"/>
      <c r="F45" s="9"/>
      <c r="G45" s="9"/>
      <c r="H45" s="9"/>
      <c r="I45" s="9"/>
    </row>
    <row r="46" spans="1:9" ht="12.75">
      <c r="A46" s="53"/>
      <c r="B46" s="41">
        <v>5</v>
      </c>
      <c r="C46" s="63" t="s">
        <v>50</v>
      </c>
      <c r="D46" s="64"/>
      <c r="E46" s="7"/>
      <c r="F46" s="7"/>
      <c r="G46" s="7"/>
      <c r="H46" s="7"/>
      <c r="I46" s="7"/>
    </row>
    <row r="47" spans="1:10" ht="12.75">
      <c r="A47" s="68"/>
      <c r="B47" s="43" t="s">
        <v>26</v>
      </c>
      <c r="C47" s="65" t="s">
        <v>123</v>
      </c>
      <c r="D47" s="66"/>
      <c r="E47" s="9"/>
      <c r="F47" s="9"/>
      <c r="G47" s="9"/>
      <c r="H47" s="9"/>
      <c r="I47" s="9"/>
      <c r="J47" s="12"/>
    </row>
    <row r="48" spans="1:10" ht="12.75">
      <c r="A48" s="68" t="s">
        <v>148</v>
      </c>
      <c r="B48" s="43"/>
      <c r="C48" s="69" t="s">
        <v>52</v>
      </c>
      <c r="D48" s="66" t="s">
        <v>51</v>
      </c>
      <c r="E48" s="9">
        <v>2</v>
      </c>
      <c r="F48" s="9">
        <v>233.22</v>
      </c>
      <c r="G48" s="19">
        <f>F48*E48</f>
        <v>466.44</v>
      </c>
      <c r="H48" s="9">
        <f>F48*$I$9+F48</f>
        <v>291.525</v>
      </c>
      <c r="I48" s="19">
        <f>H48*E48</f>
        <v>583.05</v>
      </c>
      <c r="J48" s="12"/>
    </row>
    <row r="49" spans="1:10" ht="12.75">
      <c r="A49" s="53" t="s">
        <v>149</v>
      </c>
      <c r="B49" s="43"/>
      <c r="C49" s="69" t="s">
        <v>124</v>
      </c>
      <c r="D49" s="66" t="s">
        <v>51</v>
      </c>
      <c r="E49" s="9">
        <v>5</v>
      </c>
      <c r="F49" s="9">
        <v>247.4</v>
      </c>
      <c r="G49" s="19">
        <f>F49*E49</f>
        <v>1237</v>
      </c>
      <c r="H49" s="9">
        <f>F49*$I$9+F49</f>
        <v>309.25</v>
      </c>
      <c r="I49" s="19">
        <f>H49*E49</f>
        <v>1546.25</v>
      </c>
      <c r="J49" s="12"/>
    </row>
    <row r="50" spans="1:10" ht="12.75">
      <c r="A50" s="68"/>
      <c r="B50" s="43"/>
      <c r="C50" s="51" t="s">
        <v>83</v>
      </c>
      <c r="D50" s="66"/>
      <c r="E50" s="9"/>
      <c r="F50" s="9"/>
      <c r="G50" s="7">
        <f>SUM(G48:G49)</f>
        <v>1703.44</v>
      </c>
      <c r="H50" s="7"/>
      <c r="I50" s="7">
        <f>SUM(I48:I49)</f>
        <v>2129.3</v>
      </c>
      <c r="J50" s="12"/>
    </row>
    <row r="51" spans="1:10" ht="12.75">
      <c r="A51" s="68"/>
      <c r="B51" s="43"/>
      <c r="C51" s="46"/>
      <c r="D51" s="66"/>
      <c r="E51" s="9"/>
      <c r="F51" s="9"/>
      <c r="G51" s="9"/>
      <c r="H51" s="9"/>
      <c r="I51" s="9"/>
      <c r="J51" s="12"/>
    </row>
    <row r="52" spans="1:10" s="11" customFormat="1" ht="12.75">
      <c r="A52" s="68"/>
      <c r="B52" s="41">
        <v>6</v>
      </c>
      <c r="C52" s="70" t="s">
        <v>25</v>
      </c>
      <c r="D52" s="64"/>
      <c r="E52" s="7"/>
      <c r="F52" s="7"/>
      <c r="G52" s="7"/>
      <c r="H52" s="7"/>
      <c r="I52" s="7"/>
      <c r="J52" s="13"/>
    </row>
    <row r="53" spans="1:10" ht="12.75">
      <c r="A53" s="53" t="s">
        <v>148</v>
      </c>
      <c r="B53" s="43" t="s">
        <v>7</v>
      </c>
      <c r="C53" s="46" t="s">
        <v>150</v>
      </c>
      <c r="D53" s="66" t="s">
        <v>34</v>
      </c>
      <c r="E53" s="9">
        <v>28</v>
      </c>
      <c r="F53" s="9">
        <v>55.04</v>
      </c>
      <c r="G53" s="19">
        <f>F53*E53</f>
        <v>1541.12</v>
      </c>
      <c r="H53" s="9">
        <f>F53*$I$9+F53</f>
        <v>68.8</v>
      </c>
      <c r="I53" s="19">
        <f>H53*E53</f>
        <v>1926.3999999999999</v>
      </c>
      <c r="J53" s="12"/>
    </row>
    <row r="54" spans="1:10" ht="12.75">
      <c r="A54" s="53" t="s">
        <v>149</v>
      </c>
      <c r="B54" s="43" t="s">
        <v>8</v>
      </c>
      <c r="C54" s="46" t="s">
        <v>131</v>
      </c>
      <c r="D54" s="66" t="s">
        <v>34</v>
      </c>
      <c r="E54" s="9">
        <v>28</v>
      </c>
      <c r="F54" s="9">
        <v>23.91</v>
      </c>
      <c r="G54" s="19">
        <f>F54*E54</f>
        <v>669.48</v>
      </c>
      <c r="H54" s="9">
        <f>F54*$I$9+F54</f>
        <v>29.8875</v>
      </c>
      <c r="I54" s="19">
        <f>H54*E54</f>
        <v>836.85</v>
      </c>
      <c r="J54" s="12"/>
    </row>
    <row r="55" spans="1:10" ht="12.75">
      <c r="A55" s="68"/>
      <c r="B55" s="43"/>
      <c r="C55" s="51" t="s">
        <v>84</v>
      </c>
      <c r="D55" s="66"/>
      <c r="E55" s="9"/>
      <c r="F55" s="9"/>
      <c r="G55" s="7">
        <f>SUM(G53:G54)</f>
        <v>2210.6</v>
      </c>
      <c r="H55" s="7"/>
      <c r="I55" s="7">
        <f>SUM(I53:I54)</f>
        <v>2763.25</v>
      </c>
      <c r="J55" s="12"/>
    </row>
    <row r="56" spans="1:10" ht="12.75">
      <c r="A56" s="68"/>
      <c r="B56" s="43"/>
      <c r="C56" s="51"/>
      <c r="D56" s="66"/>
      <c r="E56" s="9"/>
      <c r="F56" s="9"/>
      <c r="G56" s="9"/>
      <c r="H56" s="9"/>
      <c r="I56" s="9"/>
      <c r="J56" s="12"/>
    </row>
    <row r="57" spans="1:10" s="11" customFormat="1" ht="12.75">
      <c r="A57" s="71"/>
      <c r="B57" s="41">
        <v>7</v>
      </c>
      <c r="C57" s="70" t="s">
        <v>63</v>
      </c>
      <c r="D57" s="64"/>
      <c r="E57" s="7"/>
      <c r="F57" s="7"/>
      <c r="G57" s="7"/>
      <c r="H57" s="7"/>
      <c r="I57" s="7"/>
      <c r="J57" s="13"/>
    </row>
    <row r="58" spans="1:10" ht="12.75">
      <c r="A58" s="53">
        <v>5974</v>
      </c>
      <c r="B58" s="43" t="s">
        <v>27</v>
      </c>
      <c r="C58" s="46" t="s">
        <v>112</v>
      </c>
      <c r="D58" s="66" t="s">
        <v>34</v>
      </c>
      <c r="E58" s="9">
        <v>246</v>
      </c>
      <c r="F58" s="9">
        <v>2.9</v>
      </c>
      <c r="G58" s="19">
        <f>F58*E58</f>
        <v>713.4</v>
      </c>
      <c r="H58" s="9">
        <f>F58*$I$9+F58</f>
        <v>3.625</v>
      </c>
      <c r="I58" s="19">
        <f>H58*E58</f>
        <v>891.75</v>
      </c>
      <c r="J58" s="12"/>
    </row>
    <row r="59" spans="1:10" ht="12.75">
      <c r="A59" s="53" t="s">
        <v>151</v>
      </c>
      <c r="B59" s="43" t="s">
        <v>28</v>
      </c>
      <c r="C59" s="46" t="s">
        <v>113</v>
      </c>
      <c r="D59" s="66" t="s">
        <v>34</v>
      </c>
      <c r="E59" s="9">
        <v>237</v>
      </c>
      <c r="F59" s="9">
        <v>11.22</v>
      </c>
      <c r="G59" s="19">
        <f>F59*E59</f>
        <v>2659.1400000000003</v>
      </c>
      <c r="H59" s="9">
        <f>F59*$I$9+F59</f>
        <v>14.025</v>
      </c>
      <c r="I59" s="19">
        <f>H59*E59</f>
        <v>3323.925</v>
      </c>
      <c r="J59" s="12"/>
    </row>
    <row r="60" spans="1:10" ht="12.75">
      <c r="A60" s="53">
        <v>73397</v>
      </c>
      <c r="B60" s="43" t="s">
        <v>29</v>
      </c>
      <c r="C60" s="46" t="s">
        <v>78</v>
      </c>
      <c r="D60" s="66" t="s">
        <v>34</v>
      </c>
      <c r="E60" s="9">
        <v>44</v>
      </c>
      <c r="F60" s="9">
        <v>15.55</v>
      </c>
      <c r="G60" s="19">
        <f>F60*E60</f>
        <v>684.2</v>
      </c>
      <c r="H60" s="9">
        <f>F60*$I$9+F60</f>
        <v>19.4375</v>
      </c>
      <c r="I60" s="19">
        <f>H60*E60</f>
        <v>855.25</v>
      </c>
      <c r="J60" s="12"/>
    </row>
    <row r="61" spans="1:10" ht="12.75">
      <c r="A61" s="53" t="s">
        <v>152</v>
      </c>
      <c r="B61" s="43" t="s">
        <v>30</v>
      </c>
      <c r="C61" s="46" t="s">
        <v>74</v>
      </c>
      <c r="D61" s="66" t="s">
        <v>34</v>
      </c>
      <c r="E61" s="9">
        <v>44</v>
      </c>
      <c r="F61" s="9">
        <v>31.43</v>
      </c>
      <c r="G61" s="19">
        <f>F61*E61</f>
        <v>1382.92</v>
      </c>
      <c r="H61" s="9">
        <f>F61*$I$9+F61</f>
        <v>39.2875</v>
      </c>
      <c r="I61" s="19">
        <f>H61*E61</f>
        <v>1728.65</v>
      </c>
      <c r="J61" s="12"/>
    </row>
    <row r="62" spans="1:10" ht="12.75">
      <c r="A62" s="68"/>
      <c r="B62" s="43"/>
      <c r="C62" s="51" t="s">
        <v>85</v>
      </c>
      <c r="D62" s="66"/>
      <c r="E62" s="9"/>
      <c r="F62" s="9"/>
      <c r="G62" s="7">
        <f>SUM(G58:G61)</f>
        <v>5439.660000000001</v>
      </c>
      <c r="H62" s="7"/>
      <c r="I62" s="7">
        <f>SUM(I58:I61)</f>
        <v>6799.575000000001</v>
      </c>
      <c r="J62" s="12"/>
    </row>
    <row r="63" spans="1:10" ht="12.75">
      <c r="A63" s="68"/>
      <c r="B63" s="43"/>
      <c r="C63" s="51"/>
      <c r="D63" s="66"/>
      <c r="E63" s="9"/>
      <c r="F63" s="9"/>
      <c r="G63" s="9"/>
      <c r="H63" s="9"/>
      <c r="I63" s="9"/>
      <c r="J63" s="12"/>
    </row>
    <row r="64" spans="1:10" s="11" customFormat="1" ht="12.75">
      <c r="A64" s="68"/>
      <c r="B64" s="41">
        <v>8</v>
      </c>
      <c r="C64" s="70" t="s">
        <v>53</v>
      </c>
      <c r="D64" s="64"/>
      <c r="E64" s="7"/>
      <c r="F64" s="7"/>
      <c r="G64" s="7"/>
      <c r="H64" s="7"/>
      <c r="I64" s="7"/>
      <c r="J64" s="13"/>
    </row>
    <row r="65" spans="1:10" ht="12.75">
      <c r="A65" s="53" t="s">
        <v>153</v>
      </c>
      <c r="B65" s="55" t="s">
        <v>91</v>
      </c>
      <c r="C65" s="72" t="s">
        <v>157</v>
      </c>
      <c r="D65" s="57" t="s">
        <v>34</v>
      </c>
      <c r="E65" s="9">
        <v>10</v>
      </c>
      <c r="F65" s="9">
        <v>19.17</v>
      </c>
      <c r="G65" s="19">
        <f>F65*E65</f>
        <v>191.70000000000002</v>
      </c>
      <c r="H65" s="9">
        <f>F65*$I$9+F65</f>
        <v>23.962500000000002</v>
      </c>
      <c r="I65" s="19">
        <f>H65*E65</f>
        <v>239.62500000000003</v>
      </c>
      <c r="J65" s="12"/>
    </row>
    <row r="66" spans="1:10" ht="12.75">
      <c r="A66" s="53" t="s">
        <v>154</v>
      </c>
      <c r="B66" s="55" t="s">
        <v>92</v>
      </c>
      <c r="C66" s="73" t="s">
        <v>158</v>
      </c>
      <c r="D66" s="57" t="s">
        <v>34</v>
      </c>
      <c r="E66" s="9">
        <v>128</v>
      </c>
      <c r="F66" s="9">
        <v>39.82</v>
      </c>
      <c r="G66" s="19">
        <f>F66*E66</f>
        <v>5096.96</v>
      </c>
      <c r="H66" s="9">
        <f>F66*$I$9+F66</f>
        <v>49.775</v>
      </c>
      <c r="I66" s="19">
        <f>H66*E66</f>
        <v>6371.2</v>
      </c>
      <c r="J66" s="12"/>
    </row>
    <row r="67" spans="1:10" ht="12.75">
      <c r="A67" s="53" t="s">
        <v>155</v>
      </c>
      <c r="B67" s="55" t="s">
        <v>93</v>
      </c>
      <c r="C67" s="73" t="s">
        <v>100</v>
      </c>
      <c r="D67" s="57" t="s">
        <v>37</v>
      </c>
      <c r="E67" s="9">
        <v>114</v>
      </c>
      <c r="F67" s="9">
        <v>7.57</v>
      </c>
      <c r="G67" s="19">
        <f>F67*E67</f>
        <v>862.98</v>
      </c>
      <c r="H67" s="9">
        <f>F67*$I$9+F67</f>
        <v>9.4625</v>
      </c>
      <c r="I67" s="19">
        <f>H67*E67</f>
        <v>1078.7250000000001</v>
      </c>
      <c r="J67" s="12"/>
    </row>
    <row r="68" spans="1:10" ht="12.75">
      <c r="A68" s="53" t="s">
        <v>156</v>
      </c>
      <c r="B68" s="43" t="s">
        <v>94</v>
      </c>
      <c r="C68" s="46" t="s">
        <v>159</v>
      </c>
      <c r="D68" s="66" t="s">
        <v>34</v>
      </c>
      <c r="E68" s="9">
        <v>18</v>
      </c>
      <c r="F68" s="9">
        <v>22.81</v>
      </c>
      <c r="G68" s="19">
        <f>F68*E68</f>
        <v>410.58</v>
      </c>
      <c r="H68" s="9">
        <f>F68*$I$9+F68</f>
        <v>28.5125</v>
      </c>
      <c r="I68" s="19">
        <f>H68*E68</f>
        <v>513.225</v>
      </c>
      <c r="J68" s="12"/>
    </row>
    <row r="69" spans="1:10" ht="12.75">
      <c r="A69" s="68"/>
      <c r="B69" s="43"/>
      <c r="C69" s="51" t="s">
        <v>86</v>
      </c>
      <c r="D69" s="66"/>
      <c r="E69" s="9"/>
      <c r="F69" s="9"/>
      <c r="G69" s="7">
        <f>SUM(G65:G68)</f>
        <v>6562.219999999999</v>
      </c>
      <c r="H69" s="7"/>
      <c r="I69" s="7">
        <f>SUM(I65:I68)</f>
        <v>8202.775</v>
      </c>
      <c r="J69" s="12"/>
    </row>
    <row r="70" spans="1:10" ht="12.75">
      <c r="A70" s="68"/>
      <c r="B70" s="43"/>
      <c r="C70" s="51"/>
      <c r="D70" s="66"/>
      <c r="E70" s="9"/>
      <c r="F70" s="9"/>
      <c r="G70" s="9"/>
      <c r="H70" s="9"/>
      <c r="I70" s="9"/>
      <c r="J70" s="12"/>
    </row>
    <row r="71" spans="1:10" s="11" customFormat="1" ht="12.75">
      <c r="A71" s="68"/>
      <c r="B71" s="41">
        <v>9</v>
      </c>
      <c r="C71" s="70" t="s">
        <v>15</v>
      </c>
      <c r="D71" s="64"/>
      <c r="E71" s="7"/>
      <c r="F71" s="7"/>
      <c r="G71" s="7"/>
      <c r="H71" s="7"/>
      <c r="I71" s="7"/>
      <c r="J71" s="13"/>
    </row>
    <row r="72" spans="1:10" ht="12.75">
      <c r="A72" s="53" t="s">
        <v>160</v>
      </c>
      <c r="B72" s="43" t="s">
        <v>9</v>
      </c>
      <c r="C72" s="46" t="s">
        <v>126</v>
      </c>
      <c r="D72" s="66" t="s">
        <v>34</v>
      </c>
      <c r="E72" s="9">
        <v>282</v>
      </c>
      <c r="F72" s="9">
        <v>6.62</v>
      </c>
      <c r="G72" s="19">
        <f>F72*E72</f>
        <v>1866.84</v>
      </c>
      <c r="H72" s="9">
        <f>F72*$I$9+F72</f>
        <v>8.275</v>
      </c>
      <c r="I72" s="19">
        <f>H72*E72</f>
        <v>2333.55</v>
      </c>
      <c r="J72" s="12"/>
    </row>
    <row r="73" spans="1:10" ht="12.75">
      <c r="A73" s="53" t="s">
        <v>208</v>
      </c>
      <c r="B73" s="43" t="s">
        <v>101</v>
      </c>
      <c r="C73" s="46" t="s">
        <v>125</v>
      </c>
      <c r="D73" s="66" t="s">
        <v>34</v>
      </c>
      <c r="E73" s="9">
        <v>135</v>
      </c>
      <c r="F73" s="9">
        <v>9.8</v>
      </c>
      <c r="G73" s="19">
        <f>F73*E73</f>
        <v>1323</v>
      </c>
      <c r="H73" s="9">
        <f>F73*$I$9+F73</f>
        <v>12.25</v>
      </c>
      <c r="I73" s="19">
        <f>H73*E73</f>
        <v>1653.75</v>
      </c>
      <c r="J73" s="12"/>
    </row>
    <row r="74" spans="1:10" ht="12.75">
      <c r="A74" s="53" t="s">
        <v>161</v>
      </c>
      <c r="B74" s="43" t="s">
        <v>103</v>
      </c>
      <c r="C74" s="46" t="s">
        <v>127</v>
      </c>
      <c r="D74" s="66" t="s">
        <v>34</v>
      </c>
      <c r="E74" s="9">
        <v>249</v>
      </c>
      <c r="F74" s="9">
        <v>11.92</v>
      </c>
      <c r="G74" s="19">
        <f>F74*E74</f>
        <v>2968.08</v>
      </c>
      <c r="H74" s="9">
        <f>F74*$I$9+F74</f>
        <v>14.9</v>
      </c>
      <c r="I74" s="19">
        <f>H74*E74</f>
        <v>3710.1</v>
      </c>
      <c r="J74" s="12"/>
    </row>
    <row r="75" spans="1:10" ht="12.75">
      <c r="A75" s="53" t="s">
        <v>162</v>
      </c>
      <c r="B75" s="43" t="s">
        <v>128</v>
      </c>
      <c r="C75" s="46" t="s">
        <v>75</v>
      </c>
      <c r="D75" s="66" t="s">
        <v>34</v>
      </c>
      <c r="E75" s="9">
        <v>68</v>
      </c>
      <c r="F75" s="9">
        <v>16.08</v>
      </c>
      <c r="G75" s="19">
        <f>F75*E75</f>
        <v>1093.4399999999998</v>
      </c>
      <c r="H75" s="9">
        <f>F75*$I$9+F75</f>
        <v>20.099999999999998</v>
      </c>
      <c r="I75" s="19">
        <f>H75*E75</f>
        <v>1366.8</v>
      </c>
      <c r="J75" s="12"/>
    </row>
    <row r="76" spans="1:10" ht="12.75">
      <c r="A76" s="53">
        <v>40905</v>
      </c>
      <c r="B76" s="43"/>
      <c r="C76" s="46" t="s">
        <v>163</v>
      </c>
      <c r="D76" s="66" t="s">
        <v>34</v>
      </c>
      <c r="E76" s="9">
        <v>37</v>
      </c>
      <c r="F76" s="9">
        <v>9.71</v>
      </c>
      <c r="G76" s="19">
        <f>F76*E76</f>
        <v>359.27000000000004</v>
      </c>
      <c r="H76" s="9">
        <f>F76*$I$9+F76</f>
        <v>12.137500000000001</v>
      </c>
      <c r="I76" s="19">
        <f>H76*E76</f>
        <v>449.08750000000003</v>
      </c>
      <c r="J76" s="12"/>
    </row>
    <row r="77" spans="1:10" ht="12.75">
      <c r="A77" s="68"/>
      <c r="B77" s="43"/>
      <c r="C77" s="51" t="s">
        <v>87</v>
      </c>
      <c r="D77" s="66"/>
      <c r="E77" s="9"/>
      <c r="F77" s="9"/>
      <c r="G77" s="7">
        <f>SUM(G72:G76)</f>
        <v>7610.63</v>
      </c>
      <c r="H77" s="7"/>
      <c r="I77" s="7">
        <f>SUM(I72:I76)</f>
        <v>9513.287499999999</v>
      </c>
      <c r="J77" s="12"/>
    </row>
    <row r="78" spans="1:10" ht="12.75">
      <c r="A78" s="68"/>
      <c r="B78" s="43"/>
      <c r="C78" s="51"/>
      <c r="D78" s="66"/>
      <c r="E78" s="9"/>
      <c r="F78" s="9"/>
      <c r="G78" s="9"/>
      <c r="H78" s="9"/>
      <c r="I78" s="9"/>
      <c r="J78" s="12"/>
    </row>
    <row r="79" spans="1:10" ht="12.75">
      <c r="A79" s="68"/>
      <c r="B79" s="41">
        <v>10</v>
      </c>
      <c r="C79" s="51" t="s">
        <v>14</v>
      </c>
      <c r="D79" s="66"/>
      <c r="E79" s="9"/>
      <c r="F79" s="9"/>
      <c r="G79" s="9"/>
      <c r="H79" s="9"/>
      <c r="I79" s="9"/>
      <c r="J79" s="12"/>
    </row>
    <row r="80" spans="1:10" ht="12.75">
      <c r="A80" s="68">
        <v>72116</v>
      </c>
      <c r="B80" s="43" t="s">
        <v>54</v>
      </c>
      <c r="C80" s="49" t="s">
        <v>164</v>
      </c>
      <c r="D80" s="66" t="s">
        <v>34</v>
      </c>
      <c r="E80" s="9">
        <v>1</v>
      </c>
      <c r="F80" s="9">
        <v>45.24</v>
      </c>
      <c r="G80" s="19">
        <f>F80*E80</f>
        <v>45.24</v>
      </c>
      <c r="H80" s="9">
        <f>F80*$I$9+F80</f>
        <v>56.550000000000004</v>
      </c>
      <c r="I80" s="19">
        <f>H80*E80</f>
        <v>56.550000000000004</v>
      </c>
      <c r="J80" s="12"/>
    </row>
    <row r="81" spans="1:10" ht="12.75">
      <c r="A81" s="68"/>
      <c r="B81" s="43"/>
      <c r="C81" s="51" t="s">
        <v>88</v>
      </c>
      <c r="D81" s="66"/>
      <c r="E81" s="9"/>
      <c r="F81" s="9"/>
      <c r="G81" s="7">
        <f>SUM(G80)</f>
        <v>45.24</v>
      </c>
      <c r="H81" s="7"/>
      <c r="I81" s="7">
        <f>SUM(I80)</f>
        <v>56.550000000000004</v>
      </c>
      <c r="J81" s="12"/>
    </row>
    <row r="82" spans="1:10" ht="12.75">
      <c r="A82" s="68"/>
      <c r="B82" s="43"/>
      <c r="C82" s="51"/>
      <c r="D82" s="66"/>
      <c r="E82" s="9"/>
      <c r="F82" s="9"/>
      <c r="G82" s="9"/>
      <c r="H82" s="9"/>
      <c r="I82" s="9"/>
      <c r="J82" s="12"/>
    </row>
    <row r="83" spans="1:10" ht="12.75">
      <c r="A83" s="68"/>
      <c r="B83" s="41">
        <v>11</v>
      </c>
      <c r="C83" s="51" t="s">
        <v>99</v>
      </c>
      <c r="D83" s="66"/>
      <c r="E83" s="9"/>
      <c r="F83" s="9"/>
      <c r="G83" s="9"/>
      <c r="H83" s="9"/>
      <c r="I83" s="9"/>
      <c r="J83" s="12"/>
    </row>
    <row r="84" spans="1:10" s="10" customFormat="1" ht="12.75">
      <c r="A84" s="68">
        <v>41602</v>
      </c>
      <c r="B84" s="43" t="s">
        <v>55</v>
      </c>
      <c r="C84" s="49" t="s">
        <v>238</v>
      </c>
      <c r="D84" s="66" t="s">
        <v>34</v>
      </c>
      <c r="E84" s="9">
        <v>128</v>
      </c>
      <c r="F84" s="9">
        <v>27.45</v>
      </c>
      <c r="G84" s="19">
        <f>F84*E84</f>
        <v>3513.6</v>
      </c>
      <c r="H84" s="9">
        <f>F84*$I$9+F84</f>
        <v>34.3125</v>
      </c>
      <c r="I84" s="19">
        <f>H84*E84</f>
        <v>4392</v>
      </c>
      <c r="J84" s="14"/>
    </row>
    <row r="85" spans="1:10" ht="12.75">
      <c r="A85" s="68"/>
      <c r="B85" s="43"/>
      <c r="C85" s="51" t="s">
        <v>89</v>
      </c>
      <c r="D85" s="66"/>
      <c r="E85" s="9"/>
      <c r="F85" s="9"/>
      <c r="G85" s="7">
        <f>SUM(G84)</f>
        <v>3513.6</v>
      </c>
      <c r="H85" s="7"/>
      <c r="I85" s="7">
        <f>SUM(I84)</f>
        <v>4392</v>
      </c>
      <c r="J85" s="12"/>
    </row>
    <row r="86" spans="1:10" ht="12.75">
      <c r="A86" s="68"/>
      <c r="B86" s="43"/>
      <c r="C86" s="51"/>
      <c r="D86" s="66"/>
      <c r="E86" s="9"/>
      <c r="F86" s="9"/>
      <c r="G86" s="9"/>
      <c r="H86" s="9"/>
      <c r="I86" s="9"/>
      <c r="J86" s="12"/>
    </row>
    <row r="87" spans="1:10" s="11" customFormat="1" ht="12.75">
      <c r="A87" s="68"/>
      <c r="B87" s="41">
        <v>12</v>
      </c>
      <c r="C87" s="70" t="s">
        <v>57</v>
      </c>
      <c r="D87" s="64"/>
      <c r="E87" s="7"/>
      <c r="F87" s="7"/>
      <c r="G87" s="7"/>
      <c r="H87" s="7"/>
      <c r="I87" s="7"/>
      <c r="J87" s="13"/>
    </row>
    <row r="88" spans="1:10" ht="25.5">
      <c r="A88" s="68"/>
      <c r="B88" s="43" t="s">
        <v>209</v>
      </c>
      <c r="C88" s="46" t="s">
        <v>114</v>
      </c>
      <c r="D88" s="66" t="s">
        <v>56</v>
      </c>
      <c r="E88" s="9">
        <v>30</v>
      </c>
      <c r="F88" s="9">
        <v>65.58</v>
      </c>
      <c r="G88" s="19">
        <f aca="true" t="shared" si="6" ref="G88:G96">F88*E88</f>
        <v>1967.3999999999999</v>
      </c>
      <c r="H88" s="9">
        <f aca="true" t="shared" si="7" ref="H88:H96">F88*$I$9+F88</f>
        <v>81.975</v>
      </c>
      <c r="I88" s="19">
        <f aca="true" t="shared" si="8" ref="I88:I96">H88*E88</f>
        <v>2459.25</v>
      </c>
      <c r="J88" s="12"/>
    </row>
    <row r="89" spans="1:10" ht="12.75">
      <c r="A89" s="68" t="s">
        <v>167</v>
      </c>
      <c r="B89" s="43" t="s">
        <v>210</v>
      </c>
      <c r="C89" s="46" t="s">
        <v>165</v>
      </c>
      <c r="D89" s="66" t="s">
        <v>166</v>
      </c>
      <c r="E89" s="9">
        <v>19</v>
      </c>
      <c r="F89" s="9">
        <v>77.64</v>
      </c>
      <c r="G89" s="19">
        <f t="shared" si="6"/>
        <v>1475.16</v>
      </c>
      <c r="H89" s="9">
        <f t="shared" si="7"/>
        <v>97.05</v>
      </c>
      <c r="I89" s="19">
        <f t="shared" si="8"/>
        <v>1843.95</v>
      </c>
      <c r="J89" s="12"/>
    </row>
    <row r="90" spans="1:10" ht="25.5">
      <c r="A90" s="68" t="s">
        <v>168</v>
      </c>
      <c r="B90" s="43" t="s">
        <v>211</v>
      </c>
      <c r="C90" s="46" t="s">
        <v>243</v>
      </c>
      <c r="D90" s="66" t="s">
        <v>56</v>
      </c>
      <c r="E90" s="9">
        <v>12</v>
      </c>
      <c r="F90" s="9">
        <v>67.23</v>
      </c>
      <c r="G90" s="19">
        <f t="shared" si="6"/>
        <v>806.76</v>
      </c>
      <c r="H90" s="9">
        <f t="shared" si="7"/>
        <v>84.03750000000001</v>
      </c>
      <c r="I90" s="19">
        <f t="shared" si="8"/>
        <v>1008.45</v>
      </c>
      <c r="J90" s="12"/>
    </row>
    <row r="91" spans="1:10" ht="25.5">
      <c r="A91" s="68" t="s">
        <v>169</v>
      </c>
      <c r="B91" s="43" t="s">
        <v>212</v>
      </c>
      <c r="C91" s="46" t="s">
        <v>242</v>
      </c>
      <c r="D91" s="66" t="s">
        <v>56</v>
      </c>
      <c r="E91" s="9">
        <v>7</v>
      </c>
      <c r="F91" s="9">
        <v>48.04</v>
      </c>
      <c r="G91" s="19">
        <f t="shared" si="6"/>
        <v>336.28</v>
      </c>
      <c r="H91" s="9">
        <f t="shared" si="7"/>
        <v>60.05</v>
      </c>
      <c r="I91" s="19">
        <f t="shared" si="8"/>
        <v>420.34999999999997</v>
      </c>
      <c r="J91" s="12"/>
    </row>
    <row r="92" spans="1:10" ht="25.5">
      <c r="A92" s="68" t="s">
        <v>170</v>
      </c>
      <c r="B92" s="43" t="s">
        <v>213</v>
      </c>
      <c r="C92" s="49" t="s">
        <v>171</v>
      </c>
      <c r="D92" s="66" t="s">
        <v>56</v>
      </c>
      <c r="E92" s="9">
        <v>1</v>
      </c>
      <c r="F92" s="9">
        <v>136.84</v>
      </c>
      <c r="G92" s="19">
        <f t="shared" si="6"/>
        <v>136.84</v>
      </c>
      <c r="H92" s="9">
        <f t="shared" si="7"/>
        <v>171.05</v>
      </c>
      <c r="I92" s="19">
        <f t="shared" si="8"/>
        <v>171.05</v>
      </c>
      <c r="J92" s="12"/>
    </row>
    <row r="93" spans="1:10" ht="12.75">
      <c r="A93" s="68" t="s">
        <v>172</v>
      </c>
      <c r="B93" s="43" t="s">
        <v>214</v>
      </c>
      <c r="C93" s="49" t="s">
        <v>173</v>
      </c>
      <c r="D93" s="66" t="s">
        <v>51</v>
      </c>
      <c r="E93" s="9">
        <v>1</v>
      </c>
      <c r="F93" s="9">
        <v>6.8</v>
      </c>
      <c r="G93" s="19">
        <f t="shared" si="6"/>
        <v>6.8</v>
      </c>
      <c r="H93" s="9">
        <f t="shared" si="7"/>
        <v>8.5</v>
      </c>
      <c r="I93" s="19">
        <f t="shared" si="8"/>
        <v>8.5</v>
      </c>
      <c r="J93" s="12"/>
    </row>
    <row r="94" spans="1:10" ht="12.75">
      <c r="A94" s="68" t="s">
        <v>174</v>
      </c>
      <c r="B94" s="43" t="s">
        <v>215</v>
      </c>
      <c r="C94" s="49" t="s">
        <v>175</v>
      </c>
      <c r="D94" s="66" t="s">
        <v>51</v>
      </c>
      <c r="E94" s="9">
        <v>4</v>
      </c>
      <c r="F94" s="9">
        <v>34.47</v>
      </c>
      <c r="G94" s="19">
        <f t="shared" si="6"/>
        <v>137.88</v>
      </c>
      <c r="H94" s="9">
        <f t="shared" si="7"/>
        <v>43.0875</v>
      </c>
      <c r="I94" s="19">
        <f t="shared" si="8"/>
        <v>172.35</v>
      </c>
      <c r="J94" s="12"/>
    </row>
    <row r="95" spans="1:10" ht="12.75">
      <c r="A95" s="68" t="s">
        <v>176</v>
      </c>
      <c r="B95" s="43" t="s">
        <v>216</v>
      </c>
      <c r="C95" s="49" t="s">
        <v>177</v>
      </c>
      <c r="D95" s="66" t="s">
        <v>51</v>
      </c>
      <c r="E95" s="9">
        <v>1</v>
      </c>
      <c r="F95" s="9">
        <v>42.37</v>
      </c>
      <c r="G95" s="19">
        <f t="shared" si="6"/>
        <v>42.37</v>
      </c>
      <c r="H95" s="9">
        <f t="shared" si="7"/>
        <v>52.9625</v>
      </c>
      <c r="I95" s="19">
        <f t="shared" si="8"/>
        <v>52.9625</v>
      </c>
      <c r="J95" s="12"/>
    </row>
    <row r="96" spans="1:10" ht="12.75">
      <c r="A96" s="68" t="s">
        <v>178</v>
      </c>
      <c r="B96" s="43" t="s">
        <v>217</v>
      </c>
      <c r="C96" s="49" t="s">
        <v>115</v>
      </c>
      <c r="D96" s="66" t="s">
        <v>166</v>
      </c>
      <c r="E96" s="9">
        <v>2</v>
      </c>
      <c r="F96" s="9">
        <v>62.17</v>
      </c>
      <c r="G96" s="19">
        <f t="shared" si="6"/>
        <v>124.34</v>
      </c>
      <c r="H96" s="9">
        <f t="shared" si="7"/>
        <v>77.7125</v>
      </c>
      <c r="I96" s="19">
        <f t="shared" si="8"/>
        <v>155.425</v>
      </c>
      <c r="J96" s="12"/>
    </row>
    <row r="97" spans="1:10" ht="12.75">
      <c r="A97" s="68"/>
      <c r="B97" s="43"/>
      <c r="C97" s="51" t="s">
        <v>218</v>
      </c>
      <c r="D97" s="66"/>
      <c r="E97" s="9"/>
      <c r="F97" s="9"/>
      <c r="G97" s="7">
        <f>SUM(G88:G96)</f>
        <v>5033.83</v>
      </c>
      <c r="H97" s="7"/>
      <c r="I97" s="7">
        <f>SUM(I88:I96)</f>
        <v>6292.2875</v>
      </c>
      <c r="J97" s="12"/>
    </row>
    <row r="98" spans="1:10" ht="12.75">
      <c r="A98" s="68"/>
      <c r="B98" s="43"/>
      <c r="C98" s="51"/>
      <c r="D98" s="66"/>
      <c r="E98" s="9"/>
      <c r="F98" s="9"/>
      <c r="G98" s="9"/>
      <c r="H98" s="9"/>
      <c r="I98" s="9"/>
      <c r="J98" s="12"/>
    </row>
    <row r="99" spans="1:10" s="11" customFormat="1" ht="12.75">
      <c r="A99" s="74"/>
      <c r="B99" s="41">
        <v>13</v>
      </c>
      <c r="C99" s="70" t="s">
        <v>129</v>
      </c>
      <c r="D99" s="64"/>
      <c r="E99" s="7"/>
      <c r="F99" s="7"/>
      <c r="G99" s="7"/>
      <c r="H99" s="7"/>
      <c r="I99" s="7"/>
      <c r="J99" s="13"/>
    </row>
    <row r="100" spans="1:10" s="10" customFormat="1" ht="12.75">
      <c r="A100" s="68" t="s">
        <v>179</v>
      </c>
      <c r="B100" s="43" t="s">
        <v>219</v>
      </c>
      <c r="C100" s="46" t="s">
        <v>181</v>
      </c>
      <c r="D100" s="66" t="s">
        <v>166</v>
      </c>
      <c r="E100" s="9">
        <v>8</v>
      </c>
      <c r="F100" s="9">
        <v>54.17</v>
      </c>
      <c r="G100" s="19">
        <f aca="true" t="shared" si="9" ref="G100:G117">F100*E100</f>
        <v>433.36</v>
      </c>
      <c r="H100" s="9">
        <f aca="true" t="shared" si="10" ref="H100:H117">F100*$I$9+F100</f>
        <v>67.7125</v>
      </c>
      <c r="I100" s="19">
        <f aca="true" t="shared" si="11" ref="I100:I117">H100*E100</f>
        <v>541.7</v>
      </c>
      <c r="J100" s="14"/>
    </row>
    <row r="101" spans="1:10" s="10" customFormat="1" ht="12.75">
      <c r="A101" s="68" t="s">
        <v>179</v>
      </c>
      <c r="B101" s="43" t="s">
        <v>220</v>
      </c>
      <c r="C101" s="46" t="s">
        <v>180</v>
      </c>
      <c r="D101" s="66" t="s">
        <v>166</v>
      </c>
      <c r="E101" s="9">
        <v>2</v>
      </c>
      <c r="F101" s="9">
        <v>49.9</v>
      </c>
      <c r="G101" s="19">
        <f t="shared" si="9"/>
        <v>99.8</v>
      </c>
      <c r="H101" s="9">
        <f t="shared" si="10"/>
        <v>62.375</v>
      </c>
      <c r="I101" s="19">
        <f t="shared" si="11"/>
        <v>124.75</v>
      </c>
      <c r="J101" s="14"/>
    </row>
    <row r="102" spans="1:10" s="10" customFormat="1" ht="12.75">
      <c r="A102" s="68" t="s">
        <v>184</v>
      </c>
      <c r="B102" s="43" t="s">
        <v>221</v>
      </c>
      <c r="C102" s="46" t="s">
        <v>183</v>
      </c>
      <c r="D102" s="66" t="s">
        <v>166</v>
      </c>
      <c r="E102" s="9">
        <v>4</v>
      </c>
      <c r="F102" s="9">
        <v>65.48</v>
      </c>
      <c r="G102" s="19">
        <f t="shared" si="9"/>
        <v>261.92</v>
      </c>
      <c r="H102" s="9">
        <f t="shared" si="10"/>
        <v>81.85000000000001</v>
      </c>
      <c r="I102" s="19">
        <f t="shared" si="11"/>
        <v>327.40000000000003</v>
      </c>
      <c r="J102" s="14"/>
    </row>
    <row r="103" spans="1:10" s="10" customFormat="1" ht="12.75">
      <c r="A103" s="68" t="s">
        <v>182</v>
      </c>
      <c r="B103" s="43" t="s">
        <v>222</v>
      </c>
      <c r="C103" s="46" t="s">
        <v>185</v>
      </c>
      <c r="D103" s="66" t="s">
        <v>166</v>
      </c>
      <c r="E103" s="9">
        <v>8</v>
      </c>
      <c r="F103" s="9">
        <v>56</v>
      </c>
      <c r="G103" s="19">
        <f t="shared" si="9"/>
        <v>448</v>
      </c>
      <c r="H103" s="9">
        <f t="shared" si="10"/>
        <v>70</v>
      </c>
      <c r="I103" s="19">
        <f t="shared" si="11"/>
        <v>560</v>
      </c>
      <c r="J103" s="14"/>
    </row>
    <row r="104" spans="1:10" s="10" customFormat="1" ht="25.5">
      <c r="A104" s="28" t="s">
        <v>187</v>
      </c>
      <c r="B104" s="43" t="s">
        <v>223</v>
      </c>
      <c r="C104" s="59" t="s">
        <v>186</v>
      </c>
      <c r="D104" s="66" t="s">
        <v>37</v>
      </c>
      <c r="E104" s="9">
        <v>20</v>
      </c>
      <c r="F104" s="9">
        <v>20.52</v>
      </c>
      <c r="G104" s="19">
        <f t="shared" si="9"/>
        <v>410.4</v>
      </c>
      <c r="H104" s="9">
        <f t="shared" si="10"/>
        <v>25.65</v>
      </c>
      <c r="I104" s="19">
        <f t="shared" si="11"/>
        <v>513</v>
      </c>
      <c r="J104" s="14"/>
    </row>
    <row r="105" spans="1:10" s="10" customFormat="1" ht="51">
      <c r="A105" s="28" t="s">
        <v>188</v>
      </c>
      <c r="B105" s="43" t="s">
        <v>224</v>
      </c>
      <c r="C105" s="59" t="s">
        <v>189</v>
      </c>
      <c r="D105" s="47" t="s">
        <v>51</v>
      </c>
      <c r="E105" s="75">
        <v>3</v>
      </c>
      <c r="F105" s="9">
        <v>91.38</v>
      </c>
      <c r="G105" s="19">
        <f t="shared" si="9"/>
        <v>274.14</v>
      </c>
      <c r="H105" s="9">
        <f t="shared" si="10"/>
        <v>114.225</v>
      </c>
      <c r="I105" s="19">
        <f t="shared" si="11"/>
        <v>342.67499999999995</v>
      </c>
      <c r="J105" s="14"/>
    </row>
    <row r="106" spans="1:10" s="10" customFormat="1" ht="38.25">
      <c r="A106" s="68" t="s">
        <v>190</v>
      </c>
      <c r="B106" s="43" t="s">
        <v>225</v>
      </c>
      <c r="C106" s="73" t="s">
        <v>191</v>
      </c>
      <c r="D106" s="47" t="s">
        <v>51</v>
      </c>
      <c r="E106" s="9">
        <v>4</v>
      </c>
      <c r="F106" s="9">
        <v>81.58</v>
      </c>
      <c r="G106" s="19">
        <f t="shared" si="9"/>
        <v>326.32</v>
      </c>
      <c r="H106" s="9">
        <f t="shared" si="10"/>
        <v>101.975</v>
      </c>
      <c r="I106" s="19">
        <f t="shared" si="11"/>
        <v>407.9</v>
      </c>
      <c r="J106" s="14"/>
    </row>
    <row r="107" spans="1:10" s="10" customFormat="1" ht="25.5">
      <c r="A107" s="68" t="s">
        <v>192</v>
      </c>
      <c r="B107" s="43" t="s">
        <v>226</v>
      </c>
      <c r="C107" s="46" t="s">
        <v>193</v>
      </c>
      <c r="D107" s="66" t="s">
        <v>51</v>
      </c>
      <c r="E107" s="9">
        <v>4</v>
      </c>
      <c r="F107" s="9">
        <v>35.86</v>
      </c>
      <c r="G107" s="19">
        <f t="shared" si="9"/>
        <v>143.44</v>
      </c>
      <c r="H107" s="9">
        <f t="shared" si="10"/>
        <v>44.825</v>
      </c>
      <c r="I107" s="19">
        <f t="shared" si="11"/>
        <v>179.3</v>
      </c>
      <c r="J107" s="14"/>
    </row>
    <row r="108" spans="1:10" ht="25.5">
      <c r="A108" s="68">
        <v>6021</v>
      </c>
      <c r="B108" s="43" t="s">
        <v>227</v>
      </c>
      <c r="C108" s="73" t="s">
        <v>194</v>
      </c>
      <c r="D108" s="57" t="s">
        <v>56</v>
      </c>
      <c r="E108" s="9">
        <v>4</v>
      </c>
      <c r="F108" s="9">
        <v>124.83</v>
      </c>
      <c r="G108" s="19">
        <f t="shared" si="9"/>
        <v>499.32</v>
      </c>
      <c r="H108" s="9">
        <f t="shared" si="10"/>
        <v>156.0375</v>
      </c>
      <c r="I108" s="19">
        <f t="shared" si="11"/>
        <v>624.15</v>
      </c>
      <c r="J108" s="12"/>
    </row>
    <row r="109" spans="1:10" ht="25.5">
      <c r="A109" s="68">
        <v>40729</v>
      </c>
      <c r="B109" s="43" t="s">
        <v>228</v>
      </c>
      <c r="C109" s="73" t="s">
        <v>195</v>
      </c>
      <c r="D109" s="57" t="s">
        <v>51</v>
      </c>
      <c r="E109" s="9">
        <v>4</v>
      </c>
      <c r="F109" s="9">
        <v>158.51</v>
      </c>
      <c r="G109" s="19">
        <f t="shared" si="9"/>
        <v>634.04</v>
      </c>
      <c r="H109" s="9">
        <f t="shared" si="10"/>
        <v>198.1375</v>
      </c>
      <c r="I109" s="19">
        <f t="shared" si="11"/>
        <v>792.55</v>
      </c>
      <c r="J109" s="12"/>
    </row>
    <row r="110" spans="1:10" ht="12.75">
      <c r="A110" s="68">
        <v>9535</v>
      </c>
      <c r="B110" s="43" t="s">
        <v>229</v>
      </c>
      <c r="C110" s="73" t="s">
        <v>197</v>
      </c>
      <c r="D110" s="57" t="s">
        <v>56</v>
      </c>
      <c r="E110" s="9">
        <v>4</v>
      </c>
      <c r="F110" s="9">
        <v>29.22</v>
      </c>
      <c r="G110" s="19">
        <f t="shared" si="9"/>
        <v>116.88</v>
      </c>
      <c r="H110" s="9">
        <f t="shared" si="10"/>
        <v>36.525</v>
      </c>
      <c r="I110" s="19">
        <f t="shared" si="11"/>
        <v>146.1</v>
      </c>
      <c r="J110" s="12"/>
    </row>
    <row r="111" spans="1:10" ht="12.75">
      <c r="A111" s="68" t="s">
        <v>196</v>
      </c>
      <c r="B111" s="43" t="s">
        <v>230</v>
      </c>
      <c r="C111" s="73" t="s">
        <v>198</v>
      </c>
      <c r="D111" s="57" t="s">
        <v>51</v>
      </c>
      <c r="E111" s="9">
        <v>4</v>
      </c>
      <c r="F111" s="9">
        <v>50.36</v>
      </c>
      <c r="G111" s="19">
        <f t="shared" si="9"/>
        <v>201.44</v>
      </c>
      <c r="H111" s="9">
        <f t="shared" si="10"/>
        <v>62.95</v>
      </c>
      <c r="I111" s="19">
        <f t="shared" si="11"/>
        <v>251.8</v>
      </c>
      <c r="J111" s="12"/>
    </row>
    <row r="112" spans="1:10" ht="12.75">
      <c r="A112" s="68" t="s">
        <v>199</v>
      </c>
      <c r="B112" s="43" t="s">
        <v>231</v>
      </c>
      <c r="C112" s="73" t="s">
        <v>200</v>
      </c>
      <c r="D112" s="57" t="s">
        <v>51</v>
      </c>
      <c r="E112" s="9">
        <v>2</v>
      </c>
      <c r="F112" s="9">
        <v>93.79</v>
      </c>
      <c r="G112" s="19">
        <f t="shared" si="9"/>
        <v>187.58</v>
      </c>
      <c r="H112" s="9">
        <f t="shared" si="10"/>
        <v>117.23750000000001</v>
      </c>
      <c r="I112" s="19">
        <f t="shared" si="11"/>
        <v>234.47500000000002</v>
      </c>
      <c r="J112" s="12"/>
    </row>
    <row r="113" spans="1:10" ht="25.5">
      <c r="A113" s="68" t="s">
        <v>201</v>
      </c>
      <c r="B113" s="43" t="s">
        <v>232</v>
      </c>
      <c r="C113" s="46" t="s">
        <v>130</v>
      </c>
      <c r="D113" s="57" t="s">
        <v>56</v>
      </c>
      <c r="E113" s="9">
        <v>2</v>
      </c>
      <c r="F113" s="9">
        <v>325.18</v>
      </c>
      <c r="G113" s="19">
        <f t="shared" si="9"/>
        <v>650.36</v>
      </c>
      <c r="H113" s="9">
        <f t="shared" si="10"/>
        <v>406.475</v>
      </c>
      <c r="I113" s="19">
        <f t="shared" si="11"/>
        <v>812.95</v>
      </c>
      <c r="J113" s="12"/>
    </row>
    <row r="114" spans="1:47" s="29" customFormat="1" ht="15.75" customHeight="1">
      <c r="A114" s="54" t="s">
        <v>202</v>
      </c>
      <c r="B114" s="43" t="s">
        <v>233</v>
      </c>
      <c r="C114" s="76" t="s">
        <v>203</v>
      </c>
      <c r="D114" s="77" t="s">
        <v>51</v>
      </c>
      <c r="E114" s="78">
        <v>6</v>
      </c>
      <c r="F114" s="9">
        <v>120</v>
      </c>
      <c r="G114" s="19">
        <f t="shared" si="9"/>
        <v>720</v>
      </c>
      <c r="H114" s="9">
        <f t="shared" si="10"/>
        <v>150</v>
      </c>
      <c r="I114" s="19">
        <f t="shared" si="11"/>
        <v>900</v>
      </c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</row>
    <row r="115" spans="1:10" ht="12.75">
      <c r="A115" s="68" t="s">
        <v>207</v>
      </c>
      <c r="B115" s="43" t="s">
        <v>234</v>
      </c>
      <c r="C115" s="49" t="s">
        <v>204</v>
      </c>
      <c r="D115" s="66" t="s">
        <v>51</v>
      </c>
      <c r="E115" s="9">
        <v>8</v>
      </c>
      <c r="F115" s="9">
        <v>18.38</v>
      </c>
      <c r="G115" s="19">
        <f t="shared" si="9"/>
        <v>147.04</v>
      </c>
      <c r="H115" s="9">
        <f t="shared" si="10"/>
        <v>22.974999999999998</v>
      </c>
      <c r="I115" s="19">
        <f t="shared" si="11"/>
        <v>183.79999999999998</v>
      </c>
      <c r="J115" s="12"/>
    </row>
    <row r="116" spans="1:10" ht="12.75">
      <c r="A116" s="68">
        <v>6004</v>
      </c>
      <c r="B116" s="43" t="s">
        <v>235</v>
      </c>
      <c r="C116" s="49" t="s">
        <v>205</v>
      </c>
      <c r="D116" s="66" t="s">
        <v>51</v>
      </c>
      <c r="E116" s="9">
        <v>4</v>
      </c>
      <c r="F116" s="9">
        <v>30.54</v>
      </c>
      <c r="G116" s="19">
        <f t="shared" si="9"/>
        <v>122.16</v>
      </c>
      <c r="H116" s="9">
        <f t="shared" si="10"/>
        <v>38.175</v>
      </c>
      <c r="I116" s="19">
        <f t="shared" si="11"/>
        <v>152.7</v>
      </c>
      <c r="J116" s="12"/>
    </row>
    <row r="117" spans="1:10" ht="12.75">
      <c r="A117" s="68">
        <v>6008</v>
      </c>
      <c r="B117" s="43" t="s">
        <v>236</v>
      </c>
      <c r="C117" s="49" t="s">
        <v>206</v>
      </c>
      <c r="D117" s="66" t="s">
        <v>51</v>
      </c>
      <c r="E117" s="9">
        <v>4</v>
      </c>
      <c r="F117" s="9">
        <v>22.67</v>
      </c>
      <c r="G117" s="19">
        <f t="shared" si="9"/>
        <v>90.68</v>
      </c>
      <c r="H117" s="9">
        <f t="shared" si="10"/>
        <v>28.337500000000002</v>
      </c>
      <c r="I117" s="19">
        <f t="shared" si="11"/>
        <v>113.35000000000001</v>
      </c>
      <c r="J117" s="12"/>
    </row>
    <row r="118" spans="1:10" ht="12.75">
      <c r="A118" s="74"/>
      <c r="B118" s="43"/>
      <c r="C118" s="51" t="s">
        <v>237</v>
      </c>
      <c r="D118" s="66"/>
      <c r="E118" s="9"/>
      <c r="F118" s="9"/>
      <c r="G118" s="7">
        <f>SUM(G100:G117)</f>
        <v>5766.88</v>
      </c>
      <c r="H118" s="7"/>
      <c r="I118" s="7">
        <f>SUM(I100:I117)</f>
        <v>7208.600000000002</v>
      </c>
      <c r="J118" s="12"/>
    </row>
    <row r="119" spans="1:10" ht="12.75">
      <c r="A119" s="74"/>
      <c r="B119" s="43"/>
      <c r="C119" s="51"/>
      <c r="D119" s="66"/>
      <c r="E119" s="9"/>
      <c r="F119" s="9"/>
      <c r="G119" s="7"/>
      <c r="H119" s="7"/>
      <c r="I119" s="7"/>
      <c r="J119" s="12"/>
    </row>
    <row r="120" spans="1:10" ht="12.75">
      <c r="A120" s="74"/>
      <c r="B120" s="43">
        <v>14</v>
      </c>
      <c r="C120" s="51" t="s">
        <v>250</v>
      </c>
      <c r="D120" s="66"/>
      <c r="E120" s="9"/>
      <c r="F120" s="9"/>
      <c r="G120" s="7"/>
      <c r="H120" s="7"/>
      <c r="I120" s="7"/>
      <c r="J120" s="12"/>
    </row>
    <row r="121" spans="1:10" s="10" customFormat="1" ht="12.75">
      <c r="A121" s="68">
        <v>9537</v>
      </c>
      <c r="B121" s="43" t="s">
        <v>251</v>
      </c>
      <c r="C121" s="49" t="s">
        <v>252</v>
      </c>
      <c r="D121" s="66" t="s">
        <v>34</v>
      </c>
      <c r="E121" s="9">
        <v>167</v>
      </c>
      <c r="F121" s="9">
        <v>0.97</v>
      </c>
      <c r="G121" s="19">
        <f>F121*E121</f>
        <v>161.99</v>
      </c>
      <c r="H121" s="9">
        <f>F121*$I$9+F121</f>
        <v>1.2125</v>
      </c>
      <c r="I121" s="19">
        <f>H121*E121</f>
        <v>202.48749999999998</v>
      </c>
      <c r="J121" s="14"/>
    </row>
    <row r="122" spans="1:10" ht="12.75">
      <c r="A122" s="74"/>
      <c r="B122" s="43"/>
      <c r="C122" s="51" t="s">
        <v>253</v>
      </c>
      <c r="D122" s="66"/>
      <c r="E122" s="9"/>
      <c r="F122" s="9"/>
      <c r="G122" s="7">
        <f>SUM(G121)</f>
        <v>161.99</v>
      </c>
      <c r="H122" s="7"/>
      <c r="I122" s="7">
        <f>SUM(I121)</f>
        <v>202.48749999999998</v>
      </c>
      <c r="J122" s="12"/>
    </row>
    <row r="123" spans="1:10" ht="12.75">
      <c r="A123" s="74"/>
      <c r="B123" s="43"/>
      <c r="C123" s="51"/>
      <c r="D123" s="66"/>
      <c r="E123" s="9"/>
      <c r="F123" s="9"/>
      <c r="G123" s="7"/>
      <c r="H123" s="7"/>
      <c r="I123" s="7"/>
      <c r="J123" s="12"/>
    </row>
    <row r="124" spans="1:10" ht="12.75">
      <c r="A124" s="74"/>
      <c r="B124" s="43"/>
      <c r="C124" s="51"/>
      <c r="D124" s="66"/>
      <c r="E124" s="9"/>
      <c r="F124" s="9"/>
      <c r="G124" s="9"/>
      <c r="H124" s="9"/>
      <c r="I124" s="9"/>
      <c r="J124" s="12"/>
    </row>
    <row r="125" spans="1:9" ht="4.5" customHeight="1">
      <c r="A125" s="34"/>
      <c r="B125" s="34"/>
      <c r="C125" s="34"/>
      <c r="D125" s="34"/>
      <c r="E125" s="34"/>
      <c r="F125" s="34"/>
      <c r="G125" s="34"/>
      <c r="H125" s="34"/>
      <c r="I125" s="34"/>
    </row>
    <row r="126" spans="1:10" s="16" customFormat="1" ht="15.75">
      <c r="A126" s="35" t="s">
        <v>76</v>
      </c>
      <c r="B126" s="36"/>
      <c r="C126" s="36"/>
      <c r="D126" s="36"/>
      <c r="E126" s="36"/>
      <c r="F126" s="37"/>
      <c r="G126" s="15">
        <f>G118+G97+G81+G77+G69+G62+G55+G50+G44+G39+G31+G20+G85+G122</f>
        <v>50028.96999999999</v>
      </c>
      <c r="H126" s="21"/>
      <c r="I126" s="15">
        <f>I118+I97+I81+I77+I69+I62+I55+I50+I44+I39+I31+I20+I85+I122</f>
        <v>62536.2125</v>
      </c>
      <c r="J126" s="20"/>
    </row>
    <row r="128" ht="12.75">
      <c r="H128" s="12"/>
    </row>
    <row r="129" ht="12.75">
      <c r="G129" s="18"/>
    </row>
    <row r="133" ht="12.75">
      <c r="F133" s="12"/>
    </row>
  </sheetData>
  <sheetProtection password="F451" sheet="1" objects="1" scenarios="1"/>
  <mergeCells count="18">
    <mergeCell ref="A125:I125"/>
    <mergeCell ref="A126:F126"/>
    <mergeCell ref="A10:I10"/>
    <mergeCell ref="B11:B12"/>
    <mergeCell ref="C11:C12"/>
    <mergeCell ref="D11:D12"/>
    <mergeCell ref="E11:E12"/>
    <mergeCell ref="F11:G11"/>
    <mergeCell ref="H11:I11"/>
    <mergeCell ref="A6:I6"/>
    <mergeCell ref="A7:I7"/>
    <mergeCell ref="A8:I8"/>
    <mergeCell ref="A9:C9"/>
    <mergeCell ref="D9:G9"/>
    <mergeCell ref="A1:I1"/>
    <mergeCell ref="A2:I2"/>
    <mergeCell ref="A4:I4"/>
    <mergeCell ref="A5:I5"/>
  </mergeCells>
  <conditionalFormatting sqref="E47:E67">
    <cfRule type="cellIs" priority="1" dxfId="0" operator="equal" stopIfTrue="1">
      <formula>0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3"/>
  <headerFooter alignWithMargins="0">
    <oddFooter>&amp;CPágina &amp;P de &amp;N</oddFooter>
  </headerFooter>
  <legacyDrawing r:id="rId2"/>
  <oleObjects>
    <oleObject progId="Word.Picture.8" shapeId="142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zoomScalePageLayoutView="0" workbookViewId="0" topLeftCell="A1">
      <selection activeCell="D28" sqref="D28"/>
    </sheetView>
  </sheetViews>
  <sheetFormatPr defaultColWidth="11.421875" defaultRowHeight="12.75"/>
  <cols>
    <col min="1" max="1" width="5.140625" style="81" customWidth="1"/>
    <col min="2" max="2" width="13.421875" style="81" customWidth="1"/>
    <col min="3" max="3" width="17.28125" style="81" customWidth="1"/>
    <col min="4" max="4" width="16.421875" style="81" customWidth="1"/>
    <col min="5" max="5" width="14.140625" style="123" customWidth="1"/>
    <col min="6" max="13" width="12.7109375" style="81" customWidth="1"/>
    <col min="14" max="16384" width="11.421875" style="81" customWidth="1"/>
  </cols>
  <sheetData>
    <row r="1" spans="1:13" s="1" customFormat="1" ht="30" customHeight="1">
      <c r="A1" s="130" t="s">
        <v>41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s="1" customFormat="1" ht="30" customHeight="1">
      <c r="A2" s="131" t="s">
        <v>70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9" s="1" customFormat="1" ht="23.25">
      <c r="A3" s="2"/>
      <c r="B3" s="2"/>
      <c r="C3" s="2"/>
      <c r="D3" s="2"/>
      <c r="E3" s="2"/>
      <c r="F3" s="2"/>
      <c r="G3" s="2"/>
      <c r="I3" s="3"/>
    </row>
    <row r="4" spans="1:13" s="1" customFormat="1" ht="23.25">
      <c r="A4" s="132" t="s">
        <v>96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 s="1" customFormat="1" ht="4.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s="1" customFormat="1" ht="23.25" customHeight="1">
      <c r="A6" s="134" t="s">
        <v>116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6"/>
    </row>
    <row r="7" spans="1:13" s="3" customFormat="1" ht="23.25" customHeight="1">
      <c r="A7" s="137" t="s">
        <v>117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</row>
    <row r="8" spans="1:13" ht="19.5" customHeight="1">
      <c r="A8" s="153" t="s">
        <v>118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</row>
    <row r="9" spans="1:13" ht="6" customHeight="1" thickBo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</row>
    <row r="10" spans="1:13" ht="12.75" customHeight="1">
      <c r="A10" s="82"/>
      <c r="B10" s="83"/>
      <c r="C10" s="84"/>
      <c r="D10" s="85" t="s">
        <v>18</v>
      </c>
      <c r="E10" s="86"/>
      <c r="F10" s="157" t="s">
        <v>16</v>
      </c>
      <c r="G10" s="158"/>
      <c r="H10" s="158"/>
      <c r="I10" s="158"/>
      <c r="J10" s="158"/>
      <c r="K10" s="158"/>
      <c r="L10" s="158"/>
      <c r="M10" s="159"/>
    </row>
    <row r="11" spans="1:13" ht="12">
      <c r="A11" s="87" t="s">
        <v>10</v>
      </c>
      <c r="B11" s="85" t="s">
        <v>17</v>
      </c>
      <c r="C11" s="85"/>
      <c r="D11" s="85" t="s">
        <v>20</v>
      </c>
      <c r="E11" s="88" t="s">
        <v>11</v>
      </c>
      <c r="F11" s="155" t="s">
        <v>59</v>
      </c>
      <c r="G11" s="156"/>
      <c r="H11" s="155" t="s">
        <v>60</v>
      </c>
      <c r="I11" s="156"/>
      <c r="J11" s="89" t="s">
        <v>61</v>
      </c>
      <c r="K11" s="90"/>
      <c r="L11" s="89" t="s">
        <v>95</v>
      </c>
      <c r="M11" s="91"/>
    </row>
    <row r="12" spans="1:13" ht="12" customHeight="1">
      <c r="A12" s="87"/>
      <c r="B12" s="160" t="s">
        <v>19</v>
      </c>
      <c r="C12" s="161"/>
      <c r="D12" s="92"/>
      <c r="E12" s="93" t="s">
        <v>21</v>
      </c>
      <c r="F12" s="94" t="s">
        <v>22</v>
      </c>
      <c r="G12" s="94" t="s">
        <v>23</v>
      </c>
      <c r="H12" s="94" t="s">
        <v>22</v>
      </c>
      <c r="I12" s="94" t="s">
        <v>23</v>
      </c>
      <c r="J12" s="94" t="s">
        <v>22</v>
      </c>
      <c r="K12" s="94" t="s">
        <v>23</v>
      </c>
      <c r="L12" s="94" t="s">
        <v>22</v>
      </c>
      <c r="M12" s="95" t="s">
        <v>23</v>
      </c>
    </row>
    <row r="13" spans="1:13" ht="19.5" customHeight="1">
      <c r="A13" s="96">
        <v>1</v>
      </c>
      <c r="B13" s="151" t="s">
        <v>62</v>
      </c>
      <c r="C13" s="152"/>
      <c r="D13" s="97">
        <f>'orçamento R$'!I20</f>
        <v>1854.675</v>
      </c>
      <c r="E13" s="98">
        <f aca="true" t="shared" si="0" ref="E13:E26">D13/$D$28*100</f>
        <v>2.9657616377071117</v>
      </c>
      <c r="F13" s="99">
        <v>100</v>
      </c>
      <c r="G13" s="100">
        <f>F13</f>
        <v>100</v>
      </c>
      <c r="H13" s="100"/>
      <c r="I13" s="100">
        <f>H13+G13</f>
        <v>100</v>
      </c>
      <c r="J13" s="99"/>
      <c r="K13" s="100">
        <f>J13+I13</f>
        <v>100</v>
      </c>
      <c r="L13" s="99"/>
      <c r="M13" s="101">
        <f aca="true" t="shared" si="1" ref="M13:M20">K13+L13</f>
        <v>100</v>
      </c>
    </row>
    <row r="14" spans="1:13" ht="19.5" customHeight="1">
      <c r="A14" s="96">
        <v>2</v>
      </c>
      <c r="B14" s="151" t="s">
        <v>42</v>
      </c>
      <c r="C14" s="152"/>
      <c r="D14" s="97">
        <f>'orçamento R$'!I31</f>
        <v>6480.487499999998</v>
      </c>
      <c r="E14" s="98">
        <f t="shared" si="0"/>
        <v>10.362775807697016</v>
      </c>
      <c r="F14" s="99">
        <v>100</v>
      </c>
      <c r="G14" s="100">
        <f>F14</f>
        <v>100</v>
      </c>
      <c r="H14" s="100"/>
      <c r="I14" s="100">
        <f aca="true" t="shared" si="2" ref="I14:I20">H14+G14</f>
        <v>100</v>
      </c>
      <c r="J14" s="99"/>
      <c r="K14" s="100">
        <f aca="true" t="shared" si="3" ref="K14:K19">J14+I14</f>
        <v>100</v>
      </c>
      <c r="L14" s="99"/>
      <c r="M14" s="101">
        <f t="shared" si="1"/>
        <v>100</v>
      </c>
    </row>
    <row r="15" spans="1:13" ht="19.5" customHeight="1">
      <c r="A15" s="96">
        <v>3</v>
      </c>
      <c r="B15" s="151" t="s">
        <v>65</v>
      </c>
      <c r="C15" s="152"/>
      <c r="D15" s="97">
        <f>'orçamento R$'!I39</f>
        <v>2335.4375</v>
      </c>
      <c r="E15" s="98">
        <f t="shared" si="0"/>
        <v>3.734536209720088</v>
      </c>
      <c r="F15" s="99"/>
      <c r="G15" s="100"/>
      <c r="H15" s="102">
        <v>20</v>
      </c>
      <c r="I15" s="102">
        <f t="shared" si="2"/>
        <v>20</v>
      </c>
      <c r="J15" s="102">
        <v>80</v>
      </c>
      <c r="K15" s="102">
        <f t="shared" si="3"/>
        <v>100</v>
      </c>
      <c r="L15" s="102"/>
      <c r="M15" s="101">
        <f t="shared" si="1"/>
        <v>100</v>
      </c>
    </row>
    <row r="16" spans="1:13" ht="19.5" customHeight="1">
      <c r="A16" s="96">
        <v>4</v>
      </c>
      <c r="B16" s="151" t="s">
        <v>13</v>
      </c>
      <c r="C16" s="152"/>
      <c r="D16" s="97">
        <f>'orçamento R$'!I44</f>
        <v>4305.5</v>
      </c>
      <c r="E16" s="98">
        <f t="shared" si="0"/>
        <v>6.88481094054105</v>
      </c>
      <c r="F16" s="99">
        <v>80</v>
      </c>
      <c r="G16" s="100">
        <f>F16</f>
        <v>80</v>
      </c>
      <c r="H16" s="102">
        <v>20</v>
      </c>
      <c r="I16" s="102">
        <f t="shared" si="2"/>
        <v>100</v>
      </c>
      <c r="J16" s="102"/>
      <c r="K16" s="102">
        <f t="shared" si="3"/>
        <v>100</v>
      </c>
      <c r="L16" s="102"/>
      <c r="M16" s="101">
        <f t="shared" si="1"/>
        <v>100</v>
      </c>
    </row>
    <row r="17" spans="1:13" ht="19.5" customHeight="1">
      <c r="A17" s="96">
        <v>5</v>
      </c>
      <c r="B17" s="151" t="s">
        <v>50</v>
      </c>
      <c r="C17" s="152"/>
      <c r="D17" s="97">
        <f>'orçamento R$'!I50</f>
        <v>2129.3</v>
      </c>
      <c r="E17" s="98">
        <f t="shared" si="0"/>
        <v>3.4049071967701914</v>
      </c>
      <c r="F17" s="99"/>
      <c r="G17" s="100"/>
      <c r="H17" s="102">
        <v>40</v>
      </c>
      <c r="I17" s="102">
        <f t="shared" si="2"/>
        <v>40</v>
      </c>
      <c r="J17" s="102">
        <v>60</v>
      </c>
      <c r="K17" s="102">
        <f t="shared" si="3"/>
        <v>100</v>
      </c>
      <c r="L17" s="102"/>
      <c r="M17" s="101">
        <f>K17+L17</f>
        <v>100</v>
      </c>
    </row>
    <row r="18" spans="1:13" ht="19.5" customHeight="1">
      <c r="A18" s="96">
        <v>6</v>
      </c>
      <c r="B18" s="151" t="s">
        <v>25</v>
      </c>
      <c r="C18" s="152"/>
      <c r="D18" s="97">
        <f>'orçamento R$'!I55</f>
        <v>2763.25</v>
      </c>
      <c r="E18" s="98">
        <f t="shared" si="0"/>
        <v>4.418639840076659</v>
      </c>
      <c r="F18" s="99"/>
      <c r="G18" s="100"/>
      <c r="H18" s="102"/>
      <c r="I18" s="102"/>
      <c r="J18" s="102">
        <v>100</v>
      </c>
      <c r="K18" s="102">
        <f t="shared" si="3"/>
        <v>100</v>
      </c>
      <c r="L18" s="102"/>
      <c r="M18" s="101">
        <f t="shared" si="1"/>
        <v>100</v>
      </c>
    </row>
    <row r="19" spans="1:13" ht="19.5" customHeight="1">
      <c r="A19" s="96">
        <v>7</v>
      </c>
      <c r="B19" s="151" t="s">
        <v>63</v>
      </c>
      <c r="C19" s="152"/>
      <c r="D19" s="97">
        <f>'orçamento R$'!I62</f>
        <v>6799.575000000001</v>
      </c>
      <c r="E19" s="98">
        <f t="shared" si="0"/>
        <v>10.873020172112277</v>
      </c>
      <c r="F19" s="99"/>
      <c r="G19" s="100"/>
      <c r="H19" s="102">
        <v>100</v>
      </c>
      <c r="I19" s="102">
        <f t="shared" si="2"/>
        <v>100</v>
      </c>
      <c r="J19" s="102"/>
      <c r="K19" s="102">
        <f t="shared" si="3"/>
        <v>100</v>
      </c>
      <c r="L19" s="102"/>
      <c r="M19" s="101">
        <f t="shared" si="1"/>
        <v>100</v>
      </c>
    </row>
    <row r="20" spans="1:13" ht="19.5" customHeight="1">
      <c r="A20" s="96">
        <v>8</v>
      </c>
      <c r="B20" s="151" t="s">
        <v>53</v>
      </c>
      <c r="C20" s="152"/>
      <c r="D20" s="97">
        <f>'orçamento R$'!I69</f>
        <v>8202.775</v>
      </c>
      <c r="E20" s="98">
        <f t="shared" si="0"/>
        <v>13.11684010284441</v>
      </c>
      <c r="F20" s="99"/>
      <c r="G20" s="100"/>
      <c r="H20" s="102">
        <v>50</v>
      </c>
      <c r="I20" s="102">
        <f t="shared" si="2"/>
        <v>50</v>
      </c>
      <c r="J20" s="102">
        <v>50</v>
      </c>
      <c r="K20" s="102">
        <f>J20+I20</f>
        <v>100</v>
      </c>
      <c r="L20" s="102"/>
      <c r="M20" s="101">
        <f t="shared" si="1"/>
        <v>100</v>
      </c>
    </row>
    <row r="21" spans="1:13" ht="19.5" customHeight="1">
      <c r="A21" s="96">
        <v>9</v>
      </c>
      <c r="B21" s="151" t="s">
        <v>15</v>
      </c>
      <c r="C21" s="152"/>
      <c r="D21" s="97">
        <f>'orçamento R$'!I77</f>
        <v>9513.287499999999</v>
      </c>
      <c r="E21" s="98">
        <f t="shared" si="0"/>
        <v>15.212445908840413</v>
      </c>
      <c r="F21" s="99"/>
      <c r="G21" s="100"/>
      <c r="H21" s="102"/>
      <c r="I21" s="102"/>
      <c r="J21" s="102">
        <v>65</v>
      </c>
      <c r="K21" s="102">
        <f>J21+I21</f>
        <v>65</v>
      </c>
      <c r="L21" s="102">
        <v>35</v>
      </c>
      <c r="M21" s="101">
        <f aca="true" t="shared" si="4" ref="M21:M26">K21+L21</f>
        <v>100</v>
      </c>
    </row>
    <row r="22" spans="1:13" ht="19.5" customHeight="1">
      <c r="A22" s="96">
        <v>10</v>
      </c>
      <c r="B22" s="151" t="s">
        <v>14</v>
      </c>
      <c r="C22" s="152"/>
      <c r="D22" s="97">
        <f>'orçamento R$'!I81</f>
        <v>56.550000000000004</v>
      </c>
      <c r="E22" s="98">
        <f t="shared" si="0"/>
        <v>0.09042760624494167</v>
      </c>
      <c r="F22" s="99"/>
      <c r="G22" s="100"/>
      <c r="H22" s="102"/>
      <c r="I22" s="102"/>
      <c r="J22" s="102"/>
      <c r="K22" s="102"/>
      <c r="L22" s="102">
        <v>100</v>
      </c>
      <c r="M22" s="101">
        <f t="shared" si="4"/>
        <v>100</v>
      </c>
    </row>
    <row r="23" spans="1:13" ht="19.5" customHeight="1">
      <c r="A23" s="96">
        <v>11</v>
      </c>
      <c r="B23" s="151" t="s">
        <v>102</v>
      </c>
      <c r="C23" s="152"/>
      <c r="D23" s="97">
        <f>'orçamento R$'!I85</f>
        <v>4392</v>
      </c>
      <c r="E23" s="98">
        <f t="shared" si="0"/>
        <v>7.023130798015628</v>
      </c>
      <c r="F23" s="99"/>
      <c r="G23" s="100"/>
      <c r="H23" s="102"/>
      <c r="I23" s="102"/>
      <c r="J23" s="102"/>
      <c r="K23" s="102"/>
      <c r="L23" s="102">
        <v>100</v>
      </c>
      <c r="M23" s="101">
        <f t="shared" si="4"/>
        <v>100</v>
      </c>
    </row>
    <row r="24" spans="1:13" ht="19.5" customHeight="1">
      <c r="A24" s="96">
        <v>12</v>
      </c>
      <c r="B24" s="151" t="s">
        <v>57</v>
      </c>
      <c r="C24" s="152"/>
      <c r="D24" s="97">
        <f>'orçamento R$'!I97</f>
        <v>6292.2875</v>
      </c>
      <c r="E24" s="98">
        <f t="shared" si="0"/>
        <v>10.06183017559626</v>
      </c>
      <c r="F24" s="99"/>
      <c r="G24" s="100"/>
      <c r="H24" s="102">
        <f>(20444.13-17406.03)/D24*100</f>
        <v>48.282917778311976</v>
      </c>
      <c r="I24" s="102">
        <f>H24+F24</f>
        <v>48.282917778311976</v>
      </c>
      <c r="J24" s="102">
        <f>100-L24-I24</f>
        <v>21.717082221688024</v>
      </c>
      <c r="K24" s="102">
        <f>J24+I24</f>
        <v>70</v>
      </c>
      <c r="L24" s="102">
        <v>30</v>
      </c>
      <c r="M24" s="101">
        <f t="shared" si="4"/>
        <v>100</v>
      </c>
    </row>
    <row r="25" spans="1:13" ht="19.5" customHeight="1">
      <c r="A25" s="96">
        <v>13</v>
      </c>
      <c r="B25" s="151" t="s">
        <v>239</v>
      </c>
      <c r="C25" s="152"/>
      <c r="D25" s="97">
        <f>'orçamento R$'!I118</f>
        <v>7208.600000000002</v>
      </c>
      <c r="E25" s="98">
        <f t="shared" si="0"/>
        <v>11.527081209147422</v>
      </c>
      <c r="F25" s="99"/>
      <c r="G25" s="100"/>
      <c r="H25" s="100">
        <v>60</v>
      </c>
      <c r="I25" s="100">
        <f>H25+G25</f>
        <v>60</v>
      </c>
      <c r="J25" s="99">
        <v>40</v>
      </c>
      <c r="K25" s="100">
        <f>J25+I25</f>
        <v>100</v>
      </c>
      <c r="L25" s="99"/>
      <c r="M25" s="101">
        <f t="shared" si="4"/>
        <v>100</v>
      </c>
    </row>
    <row r="26" spans="1:13" ht="19.5" customHeight="1">
      <c r="A26" s="96">
        <v>14</v>
      </c>
      <c r="B26" s="151" t="s">
        <v>250</v>
      </c>
      <c r="C26" s="152"/>
      <c r="D26" s="97">
        <f>'orçamento R$'!I122</f>
        <v>202.48749999999998</v>
      </c>
      <c r="E26" s="98">
        <f t="shared" si="0"/>
        <v>0.32379239468651855</v>
      </c>
      <c r="F26" s="99"/>
      <c r="G26" s="100"/>
      <c r="H26" s="100"/>
      <c r="I26" s="100"/>
      <c r="J26" s="99"/>
      <c r="K26" s="100"/>
      <c r="L26" s="99">
        <v>100</v>
      </c>
      <c r="M26" s="101">
        <f t="shared" si="4"/>
        <v>100</v>
      </c>
    </row>
    <row r="27" spans="1:13" ht="10.5" customHeight="1" thickBot="1">
      <c r="A27" s="103"/>
      <c r="B27" s="104"/>
      <c r="C27" s="104"/>
      <c r="D27" s="105"/>
      <c r="E27" s="106"/>
      <c r="F27" s="104"/>
      <c r="G27" s="104"/>
      <c r="H27" s="104"/>
      <c r="I27" s="104"/>
      <c r="J27" s="104"/>
      <c r="K27" s="104"/>
      <c r="L27" s="104"/>
      <c r="M27" s="107"/>
    </row>
    <row r="28" spans="1:13" ht="18" customHeight="1" thickBot="1">
      <c r="A28" s="165" t="s">
        <v>31</v>
      </c>
      <c r="B28" s="166"/>
      <c r="C28" s="167"/>
      <c r="D28" s="108">
        <f>SUM(D13:D26)</f>
        <v>62536.21250000001</v>
      </c>
      <c r="E28" s="109">
        <f>SUM(E13:E26)</f>
        <v>99.99999999999999</v>
      </c>
      <c r="F28" s="110">
        <f>SUMPRODUCT(F13:F26,$E$13:$E$26)/100</f>
        <v>18.83638619783697</v>
      </c>
      <c r="G28" s="111">
        <f>F28</f>
        <v>18.83638619783697</v>
      </c>
      <c r="H28" s="110">
        <f>SUMPRODUCT(H13:H26,$E$13:$E$26)/100</f>
        <v>32.691666448459756</v>
      </c>
      <c r="I28" s="111">
        <f>H28+G28</f>
        <v>51.52805264629673</v>
      </c>
      <c r="J28" s="110">
        <f>SUMPRODUCT(J13:J26,$E$13:$E$26)/100</f>
        <v>32.691691433983145</v>
      </c>
      <c r="K28" s="111">
        <f>J28+I28</f>
        <v>84.21974408027987</v>
      </c>
      <c r="L28" s="110">
        <f>SUMPRODUCT(L13:L26,$E$13:$E$26)/100</f>
        <v>15.78025591972011</v>
      </c>
      <c r="M28" s="112">
        <f>L28+K28</f>
        <v>99.99999999999997</v>
      </c>
    </row>
    <row r="29" spans="1:13" ht="5.25" customHeight="1" hidden="1">
      <c r="A29" s="113"/>
      <c r="B29" s="114"/>
      <c r="C29" s="114"/>
      <c r="D29" s="114"/>
      <c r="E29" s="115"/>
      <c r="F29" s="114"/>
      <c r="G29" s="114"/>
      <c r="H29" s="114"/>
      <c r="I29" s="114"/>
      <c r="J29" s="114"/>
      <c r="K29" s="114"/>
      <c r="L29" s="114"/>
      <c r="M29" s="116"/>
    </row>
    <row r="30" spans="1:13" ht="17.25" customHeight="1" thickBot="1">
      <c r="A30" s="162" t="s">
        <v>64</v>
      </c>
      <c r="B30" s="163"/>
      <c r="C30" s="164"/>
      <c r="D30" s="117"/>
      <c r="E30" s="118"/>
      <c r="F30" s="119">
        <f>$D$28*F28/100</f>
        <v>11779.5625</v>
      </c>
      <c r="G30" s="119"/>
      <c r="H30" s="119">
        <f>$D$28*H28/100</f>
        <v>20444.13</v>
      </c>
      <c r="I30" s="119"/>
      <c r="J30" s="119">
        <f>D28*J28/100</f>
        <v>20444.145625</v>
      </c>
      <c r="K30" s="119"/>
      <c r="L30" s="119">
        <f>D28*L28/100</f>
        <v>9868.374375</v>
      </c>
      <c r="M30" s="120">
        <f>SUM(F30:L30)</f>
        <v>62536.2125</v>
      </c>
    </row>
    <row r="31" spans="1:13" ht="10.5" customHeight="1">
      <c r="A31" s="121"/>
      <c r="B31" s="121"/>
      <c r="C31" s="121"/>
      <c r="D31" s="121"/>
      <c r="E31" s="122"/>
      <c r="F31" s="121"/>
      <c r="G31" s="121"/>
      <c r="H31" s="121"/>
      <c r="I31" s="121"/>
      <c r="J31" s="121"/>
      <c r="K31" s="121"/>
      <c r="L31" s="121"/>
      <c r="M31" s="121"/>
    </row>
    <row r="32" spans="1:13" ht="10.5" customHeight="1">
      <c r="A32" s="121" t="s">
        <v>244</v>
      </c>
      <c r="B32" s="121"/>
      <c r="C32" s="121"/>
      <c r="D32" s="121"/>
      <c r="E32" s="122"/>
      <c r="F32" s="121"/>
      <c r="G32" s="121"/>
      <c r="H32" s="121"/>
      <c r="I32" s="121"/>
      <c r="J32" s="121"/>
      <c r="K32" s="121"/>
      <c r="L32" s="121"/>
      <c r="M32" s="121"/>
    </row>
    <row r="33" spans="1:13" ht="10.5" customHeight="1">
      <c r="A33" s="121"/>
      <c r="B33" s="121"/>
      <c r="C33" s="121"/>
      <c r="D33" s="121"/>
      <c r="E33" s="122"/>
      <c r="F33" s="121"/>
      <c r="G33" s="121"/>
      <c r="H33" s="121"/>
      <c r="I33" s="121"/>
      <c r="J33" s="121"/>
      <c r="K33" s="121"/>
      <c r="L33" s="121"/>
      <c r="M33" s="121"/>
    </row>
    <row r="34" spans="1:13" ht="10.5" customHeight="1">
      <c r="A34" s="121"/>
      <c r="B34" s="121"/>
      <c r="C34" s="121"/>
      <c r="D34" s="121"/>
      <c r="E34" s="122"/>
      <c r="F34" s="121"/>
      <c r="G34" s="121"/>
      <c r="H34" s="121"/>
      <c r="I34" s="121"/>
      <c r="J34" s="121"/>
      <c r="K34" s="121"/>
      <c r="L34" s="121"/>
      <c r="M34" s="121"/>
    </row>
    <row r="35" ht="13.5" customHeight="1">
      <c r="A35" s="1"/>
    </row>
    <row r="40" ht="12">
      <c r="H40" s="124"/>
    </row>
  </sheetData>
  <sheetProtection password="F451" sheet="1" objects="1" scenarios="1"/>
  <mergeCells count="28">
    <mergeCell ref="A1:M1"/>
    <mergeCell ref="A2:M2"/>
    <mergeCell ref="A4:M4"/>
    <mergeCell ref="A6:M6"/>
    <mergeCell ref="A5:M5"/>
    <mergeCell ref="A30:C30"/>
    <mergeCell ref="B22:C22"/>
    <mergeCell ref="B24:C24"/>
    <mergeCell ref="B26:C26"/>
    <mergeCell ref="B23:C23"/>
    <mergeCell ref="A28:C28"/>
    <mergeCell ref="B25:C25"/>
    <mergeCell ref="B21:C21"/>
    <mergeCell ref="F11:G11"/>
    <mergeCell ref="H11:I11"/>
    <mergeCell ref="F10:M10"/>
    <mergeCell ref="B13:C13"/>
    <mergeCell ref="B14:C14"/>
    <mergeCell ref="B15:C15"/>
    <mergeCell ref="B16:C16"/>
    <mergeCell ref="B18:C18"/>
    <mergeCell ref="B12:C12"/>
    <mergeCell ref="B20:C20"/>
    <mergeCell ref="B17:C17"/>
    <mergeCell ref="A7:M7"/>
    <mergeCell ref="A8:M8"/>
    <mergeCell ref="A9:M9"/>
    <mergeCell ref="B19:C19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5" r:id="rId4"/>
  <drawing r:id="rId3"/>
  <legacyDrawing r:id="rId2"/>
  <oleObjects>
    <oleObject progId="Word.Picture.8" shapeId="33288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U133"/>
  <sheetViews>
    <sheetView zoomScale="75" zoomScaleNormal="75" workbookViewId="0" topLeftCell="A1">
      <selection activeCell="I9" sqref="I9"/>
    </sheetView>
  </sheetViews>
  <sheetFormatPr defaultColWidth="9.140625" defaultRowHeight="12.75"/>
  <cols>
    <col min="1" max="1" width="18.28125" style="31" customWidth="1"/>
    <col min="2" max="2" width="7.421875" style="31" customWidth="1"/>
    <col min="3" max="3" width="58.7109375" style="31" customWidth="1"/>
    <col min="4" max="4" width="9.140625" style="185" customWidth="1"/>
    <col min="5" max="5" width="11.421875" style="31" customWidth="1"/>
    <col min="6" max="6" width="10.7109375" style="31" customWidth="1"/>
    <col min="7" max="7" width="14.7109375" style="31" customWidth="1"/>
    <col min="8" max="8" width="10.7109375" style="31" customWidth="1"/>
    <col min="9" max="9" width="14.7109375" style="31" customWidth="1"/>
    <col min="10" max="10" width="14.421875" style="31" bestFit="1" customWidth="1"/>
    <col min="11" max="16384" width="9.140625" style="31" customWidth="1"/>
  </cols>
  <sheetData>
    <row r="1" spans="1:9" ht="30" customHeight="1">
      <c r="A1" s="171"/>
      <c r="B1" s="171"/>
      <c r="C1" s="171"/>
      <c r="D1" s="171"/>
      <c r="E1" s="171"/>
      <c r="F1" s="171"/>
      <c r="G1" s="171"/>
      <c r="H1" s="171"/>
      <c r="I1" s="171"/>
    </row>
    <row r="2" spans="1:9" ht="30" customHeight="1">
      <c r="A2" s="172"/>
      <c r="B2" s="172"/>
      <c r="C2" s="172"/>
      <c r="D2" s="172"/>
      <c r="E2" s="172"/>
      <c r="F2" s="172"/>
      <c r="G2" s="172"/>
      <c r="H2" s="172"/>
      <c r="I2" s="172"/>
    </row>
    <row r="3" spans="1:7" ht="23.25">
      <c r="A3" s="32"/>
      <c r="B3" s="32"/>
      <c r="C3" s="32"/>
      <c r="D3" s="32"/>
      <c r="E3" s="32"/>
      <c r="F3" s="32"/>
      <c r="G3" s="32"/>
    </row>
    <row r="4" spans="1:9" ht="23.25">
      <c r="A4" s="132" t="s">
        <v>71</v>
      </c>
      <c r="B4" s="132"/>
      <c r="C4" s="132"/>
      <c r="D4" s="132"/>
      <c r="E4" s="132"/>
      <c r="F4" s="132"/>
      <c r="G4" s="132"/>
      <c r="H4" s="132"/>
      <c r="I4" s="132"/>
    </row>
    <row r="5" spans="1:9" ht="4.5" customHeight="1">
      <c r="A5" s="133"/>
      <c r="B5" s="133"/>
      <c r="C5" s="133"/>
      <c r="D5" s="133"/>
      <c r="E5" s="133"/>
      <c r="F5" s="133"/>
      <c r="G5" s="133"/>
      <c r="H5" s="133"/>
      <c r="I5" s="133"/>
    </row>
    <row r="6" spans="1:9" ht="23.25" customHeight="1">
      <c r="A6" s="134" t="s">
        <v>116</v>
      </c>
      <c r="B6" s="135"/>
      <c r="C6" s="135"/>
      <c r="D6" s="135"/>
      <c r="E6" s="135"/>
      <c r="F6" s="135"/>
      <c r="G6" s="135"/>
      <c r="H6" s="135"/>
      <c r="I6" s="136"/>
    </row>
    <row r="7" spans="1:9" ht="23.25" customHeight="1">
      <c r="A7" s="137" t="s">
        <v>117</v>
      </c>
      <c r="B7" s="138"/>
      <c r="C7" s="138"/>
      <c r="D7" s="138"/>
      <c r="E7" s="138"/>
      <c r="F7" s="138"/>
      <c r="G7" s="138"/>
      <c r="H7" s="138"/>
      <c r="I7" s="139"/>
    </row>
    <row r="8" spans="1:9" ht="23.25" customHeight="1">
      <c r="A8" s="137" t="s">
        <v>104</v>
      </c>
      <c r="B8" s="138"/>
      <c r="C8" s="138"/>
      <c r="D8" s="138"/>
      <c r="E8" s="138"/>
      <c r="F8" s="138"/>
      <c r="G8" s="138"/>
      <c r="H8" s="138"/>
      <c r="I8" s="139"/>
    </row>
    <row r="9" spans="1:9" ht="23.25" customHeight="1">
      <c r="A9" s="140" t="s">
        <v>241</v>
      </c>
      <c r="B9" s="141"/>
      <c r="C9" s="142"/>
      <c r="D9" s="169" t="s">
        <v>255</v>
      </c>
      <c r="E9" s="170"/>
      <c r="F9" s="187"/>
      <c r="G9" s="188"/>
      <c r="H9" s="22" t="s">
        <v>105</v>
      </c>
      <c r="I9" s="33"/>
    </row>
    <row r="10" spans="1:9" ht="4.5" customHeight="1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2.75">
      <c r="A11" s="4" t="s">
        <v>106</v>
      </c>
      <c r="B11" s="146" t="s">
        <v>10</v>
      </c>
      <c r="C11" s="146" t="s">
        <v>72</v>
      </c>
      <c r="D11" s="146" t="s">
        <v>38</v>
      </c>
      <c r="E11" s="146" t="s">
        <v>36</v>
      </c>
      <c r="F11" s="148" t="s">
        <v>107</v>
      </c>
      <c r="G11" s="149"/>
      <c r="H11" s="150" t="s">
        <v>108</v>
      </c>
      <c r="I11" s="150"/>
    </row>
    <row r="12" spans="1:9" ht="12.75">
      <c r="A12" s="6" t="s">
        <v>109</v>
      </c>
      <c r="B12" s="147"/>
      <c r="C12" s="147"/>
      <c r="D12" s="147"/>
      <c r="E12" s="147"/>
      <c r="F12" s="7" t="s">
        <v>110</v>
      </c>
      <c r="G12" s="5" t="s">
        <v>31</v>
      </c>
      <c r="H12" s="7" t="s">
        <v>110</v>
      </c>
      <c r="I12" s="5" t="s">
        <v>31</v>
      </c>
    </row>
    <row r="13" spans="1:9" ht="12.75">
      <c r="A13" s="40"/>
      <c r="B13" s="41">
        <v>1</v>
      </c>
      <c r="C13" s="23" t="s">
        <v>12</v>
      </c>
      <c r="D13" s="6"/>
      <c r="E13" s="6"/>
      <c r="F13" s="7"/>
      <c r="G13" s="8"/>
      <c r="H13" s="7"/>
      <c r="I13" s="8"/>
    </row>
    <row r="14" spans="1:9" s="175" customFormat="1" ht="12.75">
      <c r="A14" s="42" t="s">
        <v>132</v>
      </c>
      <c r="B14" s="43" t="s">
        <v>0</v>
      </c>
      <c r="C14" s="24" t="s">
        <v>119</v>
      </c>
      <c r="D14" s="25" t="s">
        <v>39</v>
      </c>
      <c r="E14" s="26">
        <v>5</v>
      </c>
      <c r="F14" s="9">
        <v>35.26</v>
      </c>
      <c r="G14" s="19">
        <f aca="true" t="shared" si="0" ref="G14:G19">F14*E14</f>
        <v>176.29999999999998</v>
      </c>
      <c r="H14" s="9">
        <f aca="true" t="shared" si="1" ref="H14:H19">F14*$I$9+F14</f>
        <v>35.26</v>
      </c>
      <c r="I14" s="19">
        <f aca="true" t="shared" si="2" ref="I14:I19">H14*E14</f>
        <v>176.29999999999998</v>
      </c>
    </row>
    <row r="15" spans="1:9" s="175" customFormat="1" ht="12.75">
      <c r="A15" s="44" t="s">
        <v>133</v>
      </c>
      <c r="B15" s="43" t="s">
        <v>1</v>
      </c>
      <c r="C15" s="24" t="s">
        <v>120</v>
      </c>
      <c r="D15" s="25" t="s">
        <v>34</v>
      </c>
      <c r="E15" s="26">
        <v>8</v>
      </c>
      <c r="F15" s="9">
        <v>6.11</v>
      </c>
      <c r="G15" s="19">
        <f t="shared" si="0"/>
        <v>48.88</v>
      </c>
      <c r="H15" s="9">
        <f t="shared" si="1"/>
        <v>6.11</v>
      </c>
      <c r="I15" s="19">
        <f t="shared" si="2"/>
        <v>48.88</v>
      </c>
    </row>
    <row r="16" spans="1:9" ht="12.75">
      <c r="A16" s="45" t="s">
        <v>134</v>
      </c>
      <c r="B16" s="43" t="s">
        <v>2</v>
      </c>
      <c r="C16" s="46" t="s">
        <v>67</v>
      </c>
      <c r="D16" s="25" t="s">
        <v>34</v>
      </c>
      <c r="E16" s="26">
        <v>26</v>
      </c>
      <c r="F16" s="9">
        <v>1.52</v>
      </c>
      <c r="G16" s="19">
        <f t="shared" si="0"/>
        <v>39.52</v>
      </c>
      <c r="H16" s="9">
        <f t="shared" si="1"/>
        <v>1.52</v>
      </c>
      <c r="I16" s="19">
        <f t="shared" si="2"/>
        <v>39.52</v>
      </c>
    </row>
    <row r="17" spans="1:9" ht="12.75">
      <c r="A17" s="45" t="s">
        <v>249</v>
      </c>
      <c r="B17" s="43"/>
      <c r="C17" s="46" t="s">
        <v>247</v>
      </c>
      <c r="D17" s="25" t="s">
        <v>34</v>
      </c>
      <c r="E17" s="26">
        <v>20</v>
      </c>
      <c r="F17" s="9">
        <v>2.63</v>
      </c>
      <c r="G17" s="19">
        <f t="shared" si="0"/>
        <v>52.599999999999994</v>
      </c>
      <c r="H17" s="9">
        <f t="shared" si="1"/>
        <v>2.63</v>
      </c>
      <c r="I17" s="19">
        <f t="shared" si="2"/>
        <v>52.599999999999994</v>
      </c>
    </row>
    <row r="18" spans="1:9" ht="12.75">
      <c r="A18" s="45" t="s">
        <v>135</v>
      </c>
      <c r="B18" s="43" t="s">
        <v>97</v>
      </c>
      <c r="C18" s="46" t="s">
        <v>246</v>
      </c>
      <c r="D18" s="47" t="s">
        <v>34</v>
      </c>
      <c r="E18" s="26">
        <v>4.5</v>
      </c>
      <c r="F18" s="9">
        <v>205.9</v>
      </c>
      <c r="G18" s="19">
        <f t="shared" si="0"/>
        <v>926.5500000000001</v>
      </c>
      <c r="H18" s="9">
        <f t="shared" si="1"/>
        <v>205.9</v>
      </c>
      <c r="I18" s="19">
        <f t="shared" si="2"/>
        <v>926.5500000000001</v>
      </c>
    </row>
    <row r="19" spans="1:9" ht="12.75">
      <c r="A19" s="48" t="s">
        <v>136</v>
      </c>
      <c r="B19" s="43" t="s">
        <v>98</v>
      </c>
      <c r="C19" s="49" t="s">
        <v>121</v>
      </c>
      <c r="D19" s="47" t="s">
        <v>137</v>
      </c>
      <c r="E19" s="26">
        <v>149</v>
      </c>
      <c r="F19" s="9">
        <v>1.61</v>
      </c>
      <c r="G19" s="19">
        <f t="shared" si="0"/>
        <v>239.89000000000001</v>
      </c>
      <c r="H19" s="9">
        <f t="shared" si="1"/>
        <v>1.61</v>
      </c>
      <c r="I19" s="19">
        <f t="shared" si="2"/>
        <v>239.89000000000001</v>
      </c>
    </row>
    <row r="20" spans="1:9" s="176" customFormat="1" ht="12.75">
      <c r="A20" s="50"/>
      <c r="B20" s="41"/>
      <c r="C20" s="51" t="s">
        <v>79</v>
      </c>
      <c r="D20" s="52"/>
      <c r="E20" s="25"/>
      <c r="F20" s="7"/>
      <c r="G20" s="8">
        <f>SUM(G14:G19)</f>
        <v>1483.74</v>
      </c>
      <c r="H20" s="7"/>
      <c r="I20" s="8">
        <f>SUM(I14:I19)</f>
        <v>1483.74</v>
      </c>
    </row>
    <row r="21" spans="1:9" ht="12.75">
      <c r="A21" s="50"/>
      <c r="B21" s="41"/>
      <c r="C21" s="23"/>
      <c r="D21" s="6"/>
      <c r="E21" s="25"/>
      <c r="F21" s="7"/>
      <c r="G21" s="8"/>
      <c r="H21" s="7"/>
      <c r="I21" s="8"/>
    </row>
    <row r="22" spans="1:9" ht="12.75">
      <c r="A22" s="53"/>
      <c r="B22" s="41">
        <v>2</v>
      </c>
      <c r="C22" s="23" t="s">
        <v>77</v>
      </c>
      <c r="D22" s="6"/>
      <c r="E22" s="26"/>
      <c r="F22" s="7"/>
      <c r="G22" s="7"/>
      <c r="H22" s="7"/>
      <c r="I22" s="7"/>
    </row>
    <row r="23" spans="1:9" ht="12.75">
      <c r="A23" s="54">
        <v>72819</v>
      </c>
      <c r="B23" s="55" t="s">
        <v>43</v>
      </c>
      <c r="C23" s="56" t="s">
        <v>138</v>
      </c>
      <c r="D23" s="57" t="s">
        <v>37</v>
      </c>
      <c r="E23" s="58">
        <v>18</v>
      </c>
      <c r="F23" s="9">
        <v>52.44</v>
      </c>
      <c r="G23" s="19">
        <f aca="true" t="shared" si="3" ref="G23:G30">F23*E23</f>
        <v>943.92</v>
      </c>
      <c r="H23" s="9">
        <f aca="true" t="shared" si="4" ref="H23:H30">F23*$I$9+F23</f>
        <v>52.44</v>
      </c>
      <c r="I23" s="19">
        <f aca="true" t="shared" si="5" ref="I23:I30">H23*E23</f>
        <v>943.92</v>
      </c>
    </row>
    <row r="24" spans="1:9" ht="12.75">
      <c r="A24" s="53" t="s">
        <v>139</v>
      </c>
      <c r="B24" s="43" t="s">
        <v>3</v>
      </c>
      <c r="C24" s="59" t="s">
        <v>111</v>
      </c>
      <c r="D24" s="47" t="s">
        <v>37</v>
      </c>
      <c r="E24" s="26">
        <v>53</v>
      </c>
      <c r="F24" s="9">
        <v>23.77</v>
      </c>
      <c r="G24" s="19">
        <f t="shared" si="3"/>
        <v>1259.81</v>
      </c>
      <c r="H24" s="9">
        <f t="shared" si="4"/>
        <v>23.77</v>
      </c>
      <c r="I24" s="19">
        <f t="shared" si="5"/>
        <v>1259.81</v>
      </c>
    </row>
    <row r="25" spans="1:9" ht="12.75">
      <c r="A25" s="53">
        <v>6430</v>
      </c>
      <c r="B25" s="55" t="s">
        <v>44</v>
      </c>
      <c r="C25" s="59" t="s">
        <v>68</v>
      </c>
      <c r="D25" s="47" t="s">
        <v>39</v>
      </c>
      <c r="E25" s="26">
        <v>6</v>
      </c>
      <c r="F25" s="9">
        <v>18.35</v>
      </c>
      <c r="G25" s="19">
        <f t="shared" si="3"/>
        <v>110.10000000000001</v>
      </c>
      <c r="H25" s="9">
        <f t="shared" si="4"/>
        <v>18.35</v>
      </c>
      <c r="I25" s="19">
        <f t="shared" si="5"/>
        <v>110.10000000000001</v>
      </c>
    </row>
    <row r="26" spans="1:9" ht="12.75">
      <c r="A26" s="53" t="s">
        <v>140</v>
      </c>
      <c r="B26" s="43" t="s">
        <v>45</v>
      </c>
      <c r="C26" s="59" t="s">
        <v>40</v>
      </c>
      <c r="D26" s="47" t="s">
        <v>34</v>
      </c>
      <c r="E26" s="26">
        <v>23</v>
      </c>
      <c r="F26" s="9">
        <v>2.01</v>
      </c>
      <c r="G26" s="19">
        <f t="shared" si="3"/>
        <v>46.23</v>
      </c>
      <c r="H26" s="9">
        <f t="shared" si="4"/>
        <v>2.01</v>
      </c>
      <c r="I26" s="19">
        <f t="shared" si="5"/>
        <v>46.23</v>
      </c>
    </row>
    <row r="27" spans="1:9" ht="25.5">
      <c r="A27" s="53">
        <v>73361</v>
      </c>
      <c r="B27" s="55" t="s">
        <v>46</v>
      </c>
      <c r="C27" s="59" t="s">
        <v>141</v>
      </c>
      <c r="D27" s="47" t="s">
        <v>39</v>
      </c>
      <c r="E27" s="26">
        <v>6</v>
      </c>
      <c r="F27" s="9">
        <v>234.25</v>
      </c>
      <c r="G27" s="19">
        <f t="shared" si="3"/>
        <v>1405.5</v>
      </c>
      <c r="H27" s="9">
        <f t="shared" si="4"/>
        <v>234.25</v>
      </c>
      <c r="I27" s="19">
        <f t="shared" si="5"/>
        <v>1405.5</v>
      </c>
    </row>
    <row r="28" spans="1:9" ht="12.75">
      <c r="A28" s="53" t="s">
        <v>142</v>
      </c>
      <c r="B28" s="43" t="s">
        <v>47</v>
      </c>
      <c r="C28" s="59" t="s">
        <v>143</v>
      </c>
      <c r="D28" s="47" t="s">
        <v>39</v>
      </c>
      <c r="E28" s="26">
        <v>3</v>
      </c>
      <c r="F28" s="9">
        <v>308.92</v>
      </c>
      <c r="G28" s="19">
        <f t="shared" si="3"/>
        <v>926.76</v>
      </c>
      <c r="H28" s="9">
        <f t="shared" si="4"/>
        <v>308.92</v>
      </c>
      <c r="I28" s="19">
        <f t="shared" si="5"/>
        <v>926.76</v>
      </c>
    </row>
    <row r="29" spans="1:9" ht="12.75">
      <c r="A29" s="53">
        <v>5968</v>
      </c>
      <c r="B29" s="43"/>
      <c r="C29" s="59" t="s">
        <v>248</v>
      </c>
      <c r="D29" s="47" t="s">
        <v>34</v>
      </c>
      <c r="E29" s="26">
        <v>13</v>
      </c>
      <c r="F29" s="9">
        <v>21.39</v>
      </c>
      <c r="G29" s="19">
        <f t="shared" si="3"/>
        <v>278.07</v>
      </c>
      <c r="H29" s="9">
        <f t="shared" si="4"/>
        <v>21.39</v>
      </c>
      <c r="I29" s="19">
        <f t="shared" si="5"/>
        <v>278.07</v>
      </c>
    </row>
    <row r="30" spans="1:9" ht="12.75">
      <c r="A30" s="53">
        <v>55835</v>
      </c>
      <c r="B30" s="55" t="s">
        <v>48</v>
      </c>
      <c r="C30" s="59" t="s">
        <v>122</v>
      </c>
      <c r="D30" s="47" t="s">
        <v>39</v>
      </c>
      <c r="E30" s="26">
        <v>10</v>
      </c>
      <c r="F30" s="9">
        <v>21.4</v>
      </c>
      <c r="G30" s="19">
        <f t="shared" si="3"/>
        <v>214</v>
      </c>
      <c r="H30" s="9">
        <f t="shared" si="4"/>
        <v>21.4</v>
      </c>
      <c r="I30" s="19">
        <f t="shared" si="5"/>
        <v>214</v>
      </c>
    </row>
    <row r="31" spans="1:9" ht="12.75">
      <c r="A31" s="53"/>
      <c r="B31" s="43"/>
      <c r="C31" s="51" t="s">
        <v>80</v>
      </c>
      <c r="D31" s="25"/>
      <c r="E31" s="27"/>
      <c r="F31" s="7"/>
      <c r="G31" s="7">
        <f>SUM(G23:G30)</f>
        <v>5184.389999999999</v>
      </c>
      <c r="H31" s="7"/>
      <c r="I31" s="7">
        <f>SUM(I23:I30)</f>
        <v>5184.389999999999</v>
      </c>
    </row>
    <row r="32" spans="1:9" ht="12.75">
      <c r="A32" s="53"/>
      <c r="B32" s="41"/>
      <c r="C32" s="23"/>
      <c r="D32" s="6"/>
      <c r="E32" s="27"/>
      <c r="F32" s="7"/>
      <c r="G32" s="7"/>
      <c r="H32" s="7"/>
      <c r="I32" s="7"/>
    </row>
    <row r="33" spans="1:9" ht="12.75">
      <c r="A33" s="53"/>
      <c r="B33" s="60">
        <v>3</v>
      </c>
      <c r="C33" s="61" t="s">
        <v>49</v>
      </c>
      <c r="D33" s="6"/>
      <c r="E33" s="27"/>
      <c r="F33" s="7"/>
      <c r="G33" s="7"/>
      <c r="H33" s="7"/>
      <c r="I33" s="7"/>
    </row>
    <row r="34" spans="1:9" ht="12.75">
      <c r="A34" s="53" t="s">
        <v>144</v>
      </c>
      <c r="B34" s="43" t="s">
        <v>4</v>
      </c>
      <c r="C34" s="59" t="s">
        <v>58</v>
      </c>
      <c r="D34" s="47" t="s">
        <v>39</v>
      </c>
      <c r="E34" s="26">
        <v>2</v>
      </c>
      <c r="F34" s="9">
        <v>287.9</v>
      </c>
      <c r="G34" s="19">
        <f>F34*E34</f>
        <v>575.8</v>
      </c>
      <c r="H34" s="9">
        <f>F34*$I$9+F34</f>
        <v>287.9</v>
      </c>
      <c r="I34" s="19">
        <f>H34*E34</f>
        <v>575.8</v>
      </c>
    </row>
    <row r="35" spans="1:9" ht="12.75">
      <c r="A35" s="53">
        <v>53590</v>
      </c>
      <c r="B35" s="43" t="s">
        <v>5</v>
      </c>
      <c r="C35" s="59" t="s">
        <v>145</v>
      </c>
      <c r="D35" s="47" t="s">
        <v>39</v>
      </c>
      <c r="E35" s="26">
        <v>2</v>
      </c>
      <c r="F35" s="9">
        <v>95.75</v>
      </c>
      <c r="G35" s="19">
        <f>F35*E35</f>
        <v>191.5</v>
      </c>
      <c r="H35" s="9">
        <f>F35*$I$9+F35</f>
        <v>95.75</v>
      </c>
      <c r="I35" s="19">
        <f>H35*E35</f>
        <v>191.5</v>
      </c>
    </row>
    <row r="36" spans="1:9" ht="12.75">
      <c r="A36" s="53">
        <v>6095</v>
      </c>
      <c r="B36" s="43" t="s">
        <v>6</v>
      </c>
      <c r="C36" s="62" t="s">
        <v>90</v>
      </c>
      <c r="D36" s="47" t="s">
        <v>34</v>
      </c>
      <c r="E36" s="26">
        <v>28</v>
      </c>
      <c r="F36" s="9">
        <v>16.85</v>
      </c>
      <c r="G36" s="19">
        <f>F36*E36</f>
        <v>471.80000000000007</v>
      </c>
      <c r="H36" s="9">
        <f>F36*$I$9+F36</f>
        <v>16.85</v>
      </c>
      <c r="I36" s="19">
        <f>H36*E36</f>
        <v>471.80000000000007</v>
      </c>
    </row>
    <row r="37" spans="1:10" ht="12.75">
      <c r="A37" s="53" t="s">
        <v>146</v>
      </c>
      <c r="B37" s="43" t="s">
        <v>32</v>
      </c>
      <c r="C37" s="59" t="s">
        <v>66</v>
      </c>
      <c r="D37" s="47" t="s">
        <v>35</v>
      </c>
      <c r="E37" s="26">
        <v>77</v>
      </c>
      <c r="F37" s="9">
        <v>6.87</v>
      </c>
      <c r="G37" s="19">
        <f>F37*E37</f>
        <v>528.99</v>
      </c>
      <c r="H37" s="9">
        <f>F37*$I$9+F37</f>
        <v>6.87</v>
      </c>
      <c r="I37" s="19">
        <f>H37*E37</f>
        <v>528.99</v>
      </c>
      <c r="J37" s="177"/>
    </row>
    <row r="38" spans="1:10" ht="12.75">
      <c r="A38" s="53" t="s">
        <v>147</v>
      </c>
      <c r="B38" s="43" t="s">
        <v>33</v>
      </c>
      <c r="C38" s="59" t="s">
        <v>69</v>
      </c>
      <c r="D38" s="47" t="s">
        <v>37</v>
      </c>
      <c r="E38" s="26">
        <v>9</v>
      </c>
      <c r="F38" s="9">
        <v>11.14</v>
      </c>
      <c r="G38" s="19">
        <f>F38*E38</f>
        <v>100.26</v>
      </c>
      <c r="H38" s="9">
        <f>F38*$I$9+F38</f>
        <v>11.14</v>
      </c>
      <c r="I38" s="19">
        <f>H38*E38</f>
        <v>100.26</v>
      </c>
      <c r="J38" s="177"/>
    </row>
    <row r="39" spans="1:10" ht="12.75">
      <c r="A39" s="53"/>
      <c r="B39" s="43"/>
      <c r="C39" s="51" t="s">
        <v>81</v>
      </c>
      <c r="D39" s="25"/>
      <c r="E39" s="27"/>
      <c r="F39" s="7"/>
      <c r="G39" s="7">
        <f>SUM(G34:G38)</f>
        <v>1868.35</v>
      </c>
      <c r="H39" s="7"/>
      <c r="I39" s="7">
        <f>SUM(I34:I38)</f>
        <v>1868.35</v>
      </c>
      <c r="J39" s="177"/>
    </row>
    <row r="40" spans="1:9" ht="12.75">
      <c r="A40" s="53"/>
      <c r="B40" s="43"/>
      <c r="C40" s="24"/>
      <c r="D40" s="25"/>
      <c r="E40" s="26"/>
      <c r="F40" s="9"/>
      <c r="G40" s="9"/>
      <c r="H40" s="9"/>
      <c r="I40" s="9"/>
    </row>
    <row r="41" spans="1:9" s="176" customFormat="1" ht="12.75">
      <c r="A41" s="53"/>
      <c r="B41" s="41">
        <v>4</v>
      </c>
      <c r="C41" s="63" t="s">
        <v>13</v>
      </c>
      <c r="D41" s="64"/>
      <c r="E41" s="7"/>
      <c r="F41" s="7"/>
      <c r="G41" s="7"/>
      <c r="H41" s="7"/>
      <c r="I41" s="7"/>
    </row>
    <row r="42" spans="1:9" s="175" customFormat="1" ht="12.75">
      <c r="A42" s="53">
        <v>73351</v>
      </c>
      <c r="B42" s="43" t="s">
        <v>24</v>
      </c>
      <c r="C42" s="65" t="s">
        <v>73</v>
      </c>
      <c r="D42" s="66" t="s">
        <v>34</v>
      </c>
      <c r="E42" s="9">
        <v>122</v>
      </c>
      <c r="F42" s="9">
        <v>25.85</v>
      </c>
      <c r="G42" s="19">
        <f>F42*E42</f>
        <v>3153.7000000000003</v>
      </c>
      <c r="H42" s="9">
        <f>F42*$I$9+F42</f>
        <v>25.85</v>
      </c>
      <c r="I42" s="19">
        <f>H42*E42</f>
        <v>3153.7000000000003</v>
      </c>
    </row>
    <row r="43" spans="1:9" s="175" customFormat="1" ht="25.5">
      <c r="A43" s="53">
        <v>72131</v>
      </c>
      <c r="B43" s="43" t="s">
        <v>245</v>
      </c>
      <c r="C43" s="67" t="s">
        <v>240</v>
      </c>
      <c r="D43" s="66" t="s">
        <v>34</v>
      </c>
      <c r="E43" s="9">
        <v>5</v>
      </c>
      <c r="F43" s="9">
        <v>58.14</v>
      </c>
      <c r="G43" s="19">
        <f>F43*E43</f>
        <v>290.7</v>
      </c>
      <c r="H43" s="9">
        <f>F43*$I$9+F43</f>
        <v>58.14</v>
      </c>
      <c r="I43" s="19">
        <f>H43*E43</f>
        <v>290.7</v>
      </c>
    </row>
    <row r="44" spans="1:9" s="175" customFormat="1" ht="12.75">
      <c r="A44" s="53"/>
      <c r="B44" s="43"/>
      <c r="C44" s="51" t="s">
        <v>82</v>
      </c>
      <c r="D44" s="66"/>
      <c r="E44" s="9"/>
      <c r="F44" s="9"/>
      <c r="G44" s="7">
        <f>SUM(G42:G43)</f>
        <v>3444.4</v>
      </c>
      <c r="H44" s="7"/>
      <c r="I44" s="7">
        <f>SUM(I42:I43)</f>
        <v>3444.4</v>
      </c>
    </row>
    <row r="45" spans="1:9" s="175" customFormat="1" ht="12.75">
      <c r="A45" s="53"/>
      <c r="B45" s="43"/>
      <c r="C45" s="65"/>
      <c r="D45" s="66"/>
      <c r="E45" s="9"/>
      <c r="F45" s="9"/>
      <c r="G45" s="9"/>
      <c r="H45" s="9"/>
      <c r="I45" s="9"/>
    </row>
    <row r="46" spans="1:9" ht="12.75">
      <c r="A46" s="53"/>
      <c r="B46" s="41">
        <v>5</v>
      </c>
      <c r="C46" s="63" t="s">
        <v>50</v>
      </c>
      <c r="D46" s="64"/>
      <c r="E46" s="7"/>
      <c r="F46" s="7"/>
      <c r="G46" s="7"/>
      <c r="H46" s="7"/>
      <c r="I46" s="7"/>
    </row>
    <row r="47" spans="1:10" ht="12.75">
      <c r="A47" s="68"/>
      <c r="B47" s="43" t="s">
        <v>26</v>
      </c>
      <c r="C47" s="65" t="s">
        <v>123</v>
      </c>
      <c r="D47" s="66"/>
      <c r="E47" s="9"/>
      <c r="F47" s="9"/>
      <c r="G47" s="9"/>
      <c r="H47" s="9"/>
      <c r="I47" s="9"/>
      <c r="J47" s="178"/>
    </row>
    <row r="48" spans="1:10" ht="12.75">
      <c r="A48" s="68" t="s">
        <v>148</v>
      </c>
      <c r="B48" s="43"/>
      <c r="C48" s="69" t="s">
        <v>52</v>
      </c>
      <c r="D48" s="66" t="s">
        <v>51</v>
      </c>
      <c r="E48" s="9">
        <v>2</v>
      </c>
      <c r="F48" s="9">
        <v>233.22</v>
      </c>
      <c r="G48" s="19">
        <f>F48*E48</f>
        <v>466.44</v>
      </c>
      <c r="H48" s="9">
        <f>F48*$I$9+F48</f>
        <v>233.22</v>
      </c>
      <c r="I48" s="19">
        <f>H48*E48</f>
        <v>466.44</v>
      </c>
      <c r="J48" s="178"/>
    </row>
    <row r="49" spans="1:10" ht="12.75">
      <c r="A49" s="53" t="s">
        <v>149</v>
      </c>
      <c r="B49" s="43"/>
      <c r="C49" s="69" t="s">
        <v>124</v>
      </c>
      <c r="D49" s="66" t="s">
        <v>51</v>
      </c>
      <c r="E49" s="9">
        <v>5</v>
      </c>
      <c r="F49" s="9">
        <v>247.4</v>
      </c>
      <c r="G49" s="19">
        <f>F49*E49</f>
        <v>1237</v>
      </c>
      <c r="H49" s="9">
        <f>F49*$I$9+F49</f>
        <v>247.4</v>
      </c>
      <c r="I49" s="19">
        <f>H49*E49</f>
        <v>1237</v>
      </c>
      <c r="J49" s="178"/>
    </row>
    <row r="50" spans="1:10" ht="12.75">
      <c r="A50" s="68"/>
      <c r="B50" s="43"/>
      <c r="C50" s="51" t="s">
        <v>83</v>
      </c>
      <c r="D50" s="66"/>
      <c r="E50" s="9"/>
      <c r="F50" s="9"/>
      <c r="G50" s="7">
        <f>SUM(G48:G49)</f>
        <v>1703.44</v>
      </c>
      <c r="H50" s="7"/>
      <c r="I50" s="7">
        <f>SUM(I48:I49)</f>
        <v>1703.44</v>
      </c>
      <c r="J50" s="178"/>
    </row>
    <row r="51" spans="1:10" ht="12.75">
      <c r="A51" s="68"/>
      <c r="B51" s="43"/>
      <c r="C51" s="46"/>
      <c r="D51" s="66"/>
      <c r="E51" s="9"/>
      <c r="F51" s="9"/>
      <c r="G51" s="9"/>
      <c r="H51" s="9"/>
      <c r="I51" s="9"/>
      <c r="J51" s="178"/>
    </row>
    <row r="52" spans="1:10" s="176" customFormat="1" ht="12.75">
      <c r="A52" s="68"/>
      <c r="B52" s="41">
        <v>6</v>
      </c>
      <c r="C52" s="70" t="s">
        <v>25</v>
      </c>
      <c r="D52" s="64"/>
      <c r="E52" s="7"/>
      <c r="F52" s="7"/>
      <c r="G52" s="7"/>
      <c r="H52" s="7"/>
      <c r="I52" s="7"/>
      <c r="J52" s="179"/>
    </row>
    <row r="53" spans="1:10" ht="12.75">
      <c r="A53" s="53" t="s">
        <v>148</v>
      </c>
      <c r="B53" s="43" t="s">
        <v>7</v>
      </c>
      <c r="C53" s="46" t="s">
        <v>150</v>
      </c>
      <c r="D53" s="66" t="s">
        <v>34</v>
      </c>
      <c r="E53" s="9">
        <v>28</v>
      </c>
      <c r="F53" s="9">
        <v>55.04</v>
      </c>
      <c r="G53" s="19">
        <f>F53*E53</f>
        <v>1541.12</v>
      </c>
      <c r="H53" s="9">
        <f>F53*$I$9+F53</f>
        <v>55.04</v>
      </c>
      <c r="I53" s="19">
        <f>H53*E53</f>
        <v>1541.12</v>
      </c>
      <c r="J53" s="178"/>
    </row>
    <row r="54" spans="1:10" ht="12.75">
      <c r="A54" s="53" t="s">
        <v>149</v>
      </c>
      <c r="B54" s="43" t="s">
        <v>8</v>
      </c>
      <c r="C54" s="46" t="s">
        <v>131</v>
      </c>
      <c r="D54" s="66" t="s">
        <v>34</v>
      </c>
      <c r="E54" s="9">
        <v>28</v>
      </c>
      <c r="F54" s="9">
        <v>23.91</v>
      </c>
      <c r="G54" s="19">
        <f>F54*E54</f>
        <v>669.48</v>
      </c>
      <c r="H54" s="9">
        <f>F54*$I$9+F54</f>
        <v>23.91</v>
      </c>
      <c r="I54" s="19">
        <f>H54*E54</f>
        <v>669.48</v>
      </c>
      <c r="J54" s="178"/>
    </row>
    <row r="55" spans="1:10" ht="12.75">
      <c r="A55" s="68"/>
      <c r="B55" s="43"/>
      <c r="C55" s="51" t="s">
        <v>84</v>
      </c>
      <c r="D55" s="66"/>
      <c r="E55" s="9"/>
      <c r="F55" s="9"/>
      <c r="G55" s="7">
        <f>SUM(G53:G54)</f>
        <v>2210.6</v>
      </c>
      <c r="H55" s="7"/>
      <c r="I55" s="7">
        <f>SUM(I53:I54)</f>
        <v>2210.6</v>
      </c>
      <c r="J55" s="178"/>
    </row>
    <row r="56" spans="1:10" ht="12.75">
      <c r="A56" s="68"/>
      <c r="B56" s="43"/>
      <c r="C56" s="51"/>
      <c r="D56" s="66"/>
      <c r="E56" s="9"/>
      <c r="F56" s="9"/>
      <c r="G56" s="9"/>
      <c r="H56" s="9"/>
      <c r="I56" s="9"/>
      <c r="J56" s="178"/>
    </row>
    <row r="57" spans="1:10" s="176" customFormat="1" ht="12.75">
      <c r="A57" s="71"/>
      <c r="B57" s="41">
        <v>7</v>
      </c>
      <c r="C57" s="70" t="s">
        <v>63</v>
      </c>
      <c r="D57" s="64"/>
      <c r="E57" s="7"/>
      <c r="F57" s="7"/>
      <c r="G57" s="7"/>
      <c r="H57" s="7"/>
      <c r="I57" s="7"/>
      <c r="J57" s="179"/>
    </row>
    <row r="58" spans="1:10" ht="12.75">
      <c r="A58" s="53">
        <v>5974</v>
      </c>
      <c r="B58" s="43" t="s">
        <v>27</v>
      </c>
      <c r="C58" s="46" t="s">
        <v>112</v>
      </c>
      <c r="D58" s="66" t="s">
        <v>34</v>
      </c>
      <c r="E58" s="9">
        <v>246</v>
      </c>
      <c r="F58" s="9">
        <v>2.9</v>
      </c>
      <c r="G58" s="19">
        <f>F58*E58</f>
        <v>713.4</v>
      </c>
      <c r="H58" s="9">
        <f>F58*$I$9+F58</f>
        <v>2.9</v>
      </c>
      <c r="I58" s="19">
        <f>H58*E58</f>
        <v>713.4</v>
      </c>
      <c r="J58" s="178"/>
    </row>
    <row r="59" spans="1:10" ht="12.75">
      <c r="A59" s="53" t="s">
        <v>151</v>
      </c>
      <c r="B59" s="43" t="s">
        <v>28</v>
      </c>
      <c r="C59" s="46" t="s">
        <v>113</v>
      </c>
      <c r="D59" s="66" t="s">
        <v>34</v>
      </c>
      <c r="E59" s="9">
        <v>237</v>
      </c>
      <c r="F59" s="9">
        <v>11.22</v>
      </c>
      <c r="G59" s="19">
        <f>F59*E59</f>
        <v>2659.1400000000003</v>
      </c>
      <c r="H59" s="9">
        <f>F59*$I$9+F59</f>
        <v>11.22</v>
      </c>
      <c r="I59" s="19">
        <f>H59*E59</f>
        <v>2659.1400000000003</v>
      </c>
      <c r="J59" s="178"/>
    </row>
    <row r="60" spans="1:10" ht="12.75">
      <c r="A60" s="53">
        <v>73397</v>
      </c>
      <c r="B60" s="43" t="s">
        <v>29</v>
      </c>
      <c r="C60" s="46" t="s">
        <v>78</v>
      </c>
      <c r="D60" s="66" t="s">
        <v>34</v>
      </c>
      <c r="E60" s="9">
        <v>44</v>
      </c>
      <c r="F60" s="9">
        <v>15.55</v>
      </c>
      <c r="G60" s="19">
        <f>F60*E60</f>
        <v>684.2</v>
      </c>
      <c r="H60" s="9">
        <f>F60*$I$9+F60</f>
        <v>15.55</v>
      </c>
      <c r="I60" s="19">
        <f>H60*E60</f>
        <v>684.2</v>
      </c>
      <c r="J60" s="178"/>
    </row>
    <row r="61" spans="1:10" ht="12.75">
      <c r="A61" s="53" t="s">
        <v>152</v>
      </c>
      <c r="B61" s="43" t="s">
        <v>30</v>
      </c>
      <c r="C61" s="46" t="s">
        <v>74</v>
      </c>
      <c r="D61" s="66" t="s">
        <v>34</v>
      </c>
      <c r="E61" s="9">
        <v>44</v>
      </c>
      <c r="F61" s="9">
        <v>31.43</v>
      </c>
      <c r="G61" s="19">
        <f>F61*E61</f>
        <v>1382.92</v>
      </c>
      <c r="H61" s="9">
        <f>F61*$I$9+F61</f>
        <v>31.43</v>
      </c>
      <c r="I61" s="19">
        <f>H61*E61</f>
        <v>1382.92</v>
      </c>
      <c r="J61" s="178"/>
    </row>
    <row r="62" spans="1:10" ht="12.75">
      <c r="A62" s="68"/>
      <c r="B62" s="43"/>
      <c r="C62" s="51" t="s">
        <v>85</v>
      </c>
      <c r="D62" s="66"/>
      <c r="E62" s="9"/>
      <c r="F62" s="9"/>
      <c r="G62" s="7">
        <f>SUM(G58:G61)</f>
        <v>5439.660000000001</v>
      </c>
      <c r="H62" s="7"/>
      <c r="I62" s="7">
        <f>SUM(I58:I61)</f>
        <v>5439.660000000001</v>
      </c>
      <c r="J62" s="178"/>
    </row>
    <row r="63" spans="1:10" ht="12.75">
      <c r="A63" s="68"/>
      <c r="B63" s="43"/>
      <c r="C63" s="51"/>
      <c r="D63" s="66"/>
      <c r="E63" s="9"/>
      <c r="F63" s="9"/>
      <c r="G63" s="9"/>
      <c r="H63" s="9"/>
      <c r="I63" s="9"/>
      <c r="J63" s="178"/>
    </row>
    <row r="64" spans="1:10" s="176" customFormat="1" ht="12.75">
      <c r="A64" s="68"/>
      <c r="B64" s="41">
        <v>8</v>
      </c>
      <c r="C64" s="70" t="s">
        <v>53</v>
      </c>
      <c r="D64" s="64"/>
      <c r="E64" s="7"/>
      <c r="F64" s="7"/>
      <c r="G64" s="7"/>
      <c r="H64" s="7"/>
      <c r="I64" s="7"/>
      <c r="J64" s="179"/>
    </row>
    <row r="65" spans="1:10" ht="12.75">
      <c r="A65" s="53" t="s">
        <v>153</v>
      </c>
      <c r="B65" s="55" t="s">
        <v>91</v>
      </c>
      <c r="C65" s="72" t="s">
        <v>157</v>
      </c>
      <c r="D65" s="57" t="s">
        <v>34</v>
      </c>
      <c r="E65" s="9">
        <v>10</v>
      </c>
      <c r="F65" s="9">
        <v>19.17</v>
      </c>
      <c r="G65" s="19">
        <f>F65*E65</f>
        <v>191.70000000000002</v>
      </c>
      <c r="H65" s="9">
        <f>F65*$I$9+F65</f>
        <v>19.17</v>
      </c>
      <c r="I65" s="19">
        <f>H65*E65</f>
        <v>191.70000000000002</v>
      </c>
      <c r="J65" s="178"/>
    </row>
    <row r="66" spans="1:10" ht="12.75">
      <c r="A66" s="53" t="s">
        <v>154</v>
      </c>
      <c r="B66" s="55" t="s">
        <v>92</v>
      </c>
      <c r="C66" s="73" t="s">
        <v>158</v>
      </c>
      <c r="D66" s="57" t="s">
        <v>34</v>
      </c>
      <c r="E66" s="9">
        <v>128</v>
      </c>
      <c r="F66" s="9">
        <v>39.82</v>
      </c>
      <c r="G66" s="19">
        <f>F66*E66</f>
        <v>5096.96</v>
      </c>
      <c r="H66" s="9">
        <f>F66*$I$9+F66</f>
        <v>39.82</v>
      </c>
      <c r="I66" s="19">
        <f>H66*E66</f>
        <v>5096.96</v>
      </c>
      <c r="J66" s="178"/>
    </row>
    <row r="67" spans="1:10" ht="12.75">
      <c r="A67" s="53" t="s">
        <v>155</v>
      </c>
      <c r="B67" s="55" t="s">
        <v>93</v>
      </c>
      <c r="C67" s="73" t="s">
        <v>100</v>
      </c>
      <c r="D67" s="57" t="s">
        <v>37</v>
      </c>
      <c r="E67" s="9">
        <v>114</v>
      </c>
      <c r="F67" s="9">
        <v>7.57</v>
      </c>
      <c r="G67" s="19">
        <f>F67*E67</f>
        <v>862.98</v>
      </c>
      <c r="H67" s="9">
        <f>F67*$I$9+F67</f>
        <v>7.57</v>
      </c>
      <c r="I67" s="19">
        <f>H67*E67</f>
        <v>862.98</v>
      </c>
      <c r="J67" s="178"/>
    </row>
    <row r="68" spans="1:10" ht="12.75">
      <c r="A68" s="53" t="s">
        <v>156</v>
      </c>
      <c r="B68" s="43" t="s">
        <v>94</v>
      </c>
      <c r="C68" s="46" t="s">
        <v>159</v>
      </c>
      <c r="D68" s="66" t="s">
        <v>34</v>
      </c>
      <c r="E68" s="9">
        <v>18</v>
      </c>
      <c r="F68" s="9">
        <v>22.81</v>
      </c>
      <c r="G68" s="19">
        <f>F68*E68</f>
        <v>410.58</v>
      </c>
      <c r="H68" s="9">
        <f>F68*$I$9+F68</f>
        <v>22.81</v>
      </c>
      <c r="I68" s="19">
        <f>H68*E68</f>
        <v>410.58</v>
      </c>
      <c r="J68" s="178"/>
    </row>
    <row r="69" spans="1:10" ht="12.75">
      <c r="A69" s="68"/>
      <c r="B69" s="43"/>
      <c r="C69" s="51" t="s">
        <v>86</v>
      </c>
      <c r="D69" s="66"/>
      <c r="E69" s="9"/>
      <c r="F69" s="9"/>
      <c r="G69" s="7">
        <f>SUM(G65:G68)</f>
        <v>6562.219999999999</v>
      </c>
      <c r="H69" s="7"/>
      <c r="I69" s="7">
        <f>SUM(I65:I68)</f>
        <v>6562.219999999999</v>
      </c>
      <c r="J69" s="178"/>
    </row>
    <row r="70" spans="1:10" ht="12.75">
      <c r="A70" s="68"/>
      <c r="B70" s="43"/>
      <c r="C70" s="51"/>
      <c r="D70" s="66"/>
      <c r="E70" s="9"/>
      <c r="F70" s="9"/>
      <c r="G70" s="9"/>
      <c r="H70" s="9"/>
      <c r="I70" s="9"/>
      <c r="J70" s="178"/>
    </row>
    <row r="71" spans="1:10" s="176" customFormat="1" ht="12.75">
      <c r="A71" s="68"/>
      <c r="B71" s="41">
        <v>9</v>
      </c>
      <c r="C71" s="70" t="s">
        <v>15</v>
      </c>
      <c r="D71" s="64"/>
      <c r="E71" s="7"/>
      <c r="F71" s="7"/>
      <c r="G71" s="7"/>
      <c r="H71" s="7"/>
      <c r="I71" s="7"/>
      <c r="J71" s="179"/>
    </row>
    <row r="72" spans="1:10" ht="12.75">
      <c r="A72" s="53" t="s">
        <v>160</v>
      </c>
      <c r="B72" s="43" t="s">
        <v>9</v>
      </c>
      <c r="C72" s="46" t="s">
        <v>126</v>
      </c>
      <c r="D72" s="66" t="s">
        <v>34</v>
      </c>
      <c r="E72" s="9">
        <v>282</v>
      </c>
      <c r="F72" s="9">
        <v>6.62</v>
      </c>
      <c r="G72" s="19">
        <f>F72*E72</f>
        <v>1866.84</v>
      </c>
      <c r="H72" s="9">
        <f>F72*$I$9+F72</f>
        <v>6.62</v>
      </c>
      <c r="I72" s="19">
        <f>H72*E72</f>
        <v>1866.84</v>
      </c>
      <c r="J72" s="178"/>
    </row>
    <row r="73" spans="1:10" ht="12.75">
      <c r="A73" s="53" t="s">
        <v>208</v>
      </c>
      <c r="B73" s="43" t="s">
        <v>101</v>
      </c>
      <c r="C73" s="46" t="s">
        <v>125</v>
      </c>
      <c r="D73" s="66" t="s">
        <v>34</v>
      </c>
      <c r="E73" s="9">
        <v>135</v>
      </c>
      <c r="F73" s="9">
        <v>9.8</v>
      </c>
      <c r="G73" s="19">
        <f>F73*E73</f>
        <v>1323</v>
      </c>
      <c r="H73" s="9">
        <f>F73*$I$9+F73</f>
        <v>9.8</v>
      </c>
      <c r="I73" s="19">
        <f>H73*E73</f>
        <v>1323</v>
      </c>
      <c r="J73" s="178"/>
    </row>
    <row r="74" spans="1:10" ht="12.75">
      <c r="A74" s="53" t="s">
        <v>161</v>
      </c>
      <c r="B74" s="43" t="s">
        <v>103</v>
      </c>
      <c r="C74" s="46" t="s">
        <v>127</v>
      </c>
      <c r="D74" s="66" t="s">
        <v>34</v>
      </c>
      <c r="E74" s="9">
        <v>249</v>
      </c>
      <c r="F74" s="9">
        <v>11.92</v>
      </c>
      <c r="G74" s="19">
        <f>F74*E74</f>
        <v>2968.08</v>
      </c>
      <c r="H74" s="9">
        <f>F74*$I$9+F74</f>
        <v>11.92</v>
      </c>
      <c r="I74" s="19">
        <f>H74*E74</f>
        <v>2968.08</v>
      </c>
      <c r="J74" s="178"/>
    </row>
    <row r="75" spans="1:10" ht="12.75">
      <c r="A75" s="53" t="s">
        <v>162</v>
      </c>
      <c r="B75" s="43" t="s">
        <v>128</v>
      </c>
      <c r="C75" s="46" t="s">
        <v>75</v>
      </c>
      <c r="D75" s="66" t="s">
        <v>34</v>
      </c>
      <c r="E75" s="9">
        <v>68</v>
      </c>
      <c r="F75" s="9">
        <v>16.08</v>
      </c>
      <c r="G75" s="19">
        <f>F75*E75</f>
        <v>1093.4399999999998</v>
      </c>
      <c r="H75" s="9">
        <f>F75*$I$9+F75</f>
        <v>16.08</v>
      </c>
      <c r="I75" s="19">
        <f>H75*E75</f>
        <v>1093.4399999999998</v>
      </c>
      <c r="J75" s="178"/>
    </row>
    <row r="76" spans="1:10" ht="12.75">
      <c r="A76" s="53">
        <v>40905</v>
      </c>
      <c r="B76" s="43"/>
      <c r="C76" s="46" t="s">
        <v>163</v>
      </c>
      <c r="D76" s="66" t="s">
        <v>34</v>
      </c>
      <c r="E76" s="9">
        <v>37</v>
      </c>
      <c r="F76" s="9">
        <v>9.71</v>
      </c>
      <c r="G76" s="19">
        <f>F76*E76</f>
        <v>359.27000000000004</v>
      </c>
      <c r="H76" s="9">
        <f>F76*$I$9+F76</f>
        <v>9.71</v>
      </c>
      <c r="I76" s="19">
        <f>H76*E76</f>
        <v>359.27000000000004</v>
      </c>
      <c r="J76" s="178"/>
    </row>
    <row r="77" spans="1:10" ht="12.75">
      <c r="A77" s="68"/>
      <c r="B77" s="43"/>
      <c r="C77" s="51" t="s">
        <v>87</v>
      </c>
      <c r="D77" s="66"/>
      <c r="E77" s="9"/>
      <c r="F77" s="9"/>
      <c r="G77" s="7">
        <f>SUM(G72:G76)</f>
        <v>7610.63</v>
      </c>
      <c r="H77" s="7"/>
      <c r="I77" s="7">
        <f>SUM(I72:I76)</f>
        <v>7610.63</v>
      </c>
      <c r="J77" s="178"/>
    </row>
    <row r="78" spans="1:10" ht="12.75">
      <c r="A78" s="68"/>
      <c r="B78" s="43"/>
      <c r="C78" s="51"/>
      <c r="D78" s="66"/>
      <c r="E78" s="9"/>
      <c r="F78" s="9"/>
      <c r="G78" s="9"/>
      <c r="H78" s="9"/>
      <c r="I78" s="9"/>
      <c r="J78" s="178"/>
    </row>
    <row r="79" spans="1:10" ht="12.75">
      <c r="A79" s="68"/>
      <c r="B79" s="41">
        <v>10</v>
      </c>
      <c r="C79" s="51" t="s">
        <v>14</v>
      </c>
      <c r="D79" s="66"/>
      <c r="E79" s="9"/>
      <c r="F79" s="9"/>
      <c r="G79" s="9"/>
      <c r="H79" s="9"/>
      <c r="I79" s="9"/>
      <c r="J79" s="178"/>
    </row>
    <row r="80" spans="1:10" ht="12.75">
      <c r="A80" s="68">
        <v>72116</v>
      </c>
      <c r="B80" s="43" t="s">
        <v>54</v>
      </c>
      <c r="C80" s="49" t="s">
        <v>164</v>
      </c>
      <c r="D80" s="66" t="s">
        <v>34</v>
      </c>
      <c r="E80" s="9">
        <v>1</v>
      </c>
      <c r="F80" s="9">
        <v>45.24</v>
      </c>
      <c r="G80" s="19">
        <f>F80*E80</f>
        <v>45.24</v>
      </c>
      <c r="H80" s="9">
        <f>F80*$I$9+F80</f>
        <v>45.24</v>
      </c>
      <c r="I80" s="19">
        <f>H80*E80</f>
        <v>45.24</v>
      </c>
      <c r="J80" s="178"/>
    </row>
    <row r="81" spans="1:10" ht="12.75">
      <c r="A81" s="68"/>
      <c r="B81" s="43"/>
      <c r="C81" s="51" t="s">
        <v>88</v>
      </c>
      <c r="D81" s="66"/>
      <c r="E81" s="9"/>
      <c r="F81" s="9"/>
      <c r="G81" s="7">
        <f>SUM(G80)</f>
        <v>45.24</v>
      </c>
      <c r="H81" s="7"/>
      <c r="I81" s="7">
        <f>SUM(I80)</f>
        <v>45.24</v>
      </c>
      <c r="J81" s="178"/>
    </row>
    <row r="82" spans="1:10" ht="12.75">
      <c r="A82" s="68"/>
      <c r="B82" s="43"/>
      <c r="C82" s="51"/>
      <c r="D82" s="66"/>
      <c r="E82" s="9"/>
      <c r="F82" s="9"/>
      <c r="G82" s="9"/>
      <c r="H82" s="9"/>
      <c r="I82" s="9"/>
      <c r="J82" s="178"/>
    </row>
    <row r="83" spans="1:10" ht="12.75">
      <c r="A83" s="68"/>
      <c r="B83" s="41">
        <v>11</v>
      </c>
      <c r="C83" s="51" t="s">
        <v>99</v>
      </c>
      <c r="D83" s="66"/>
      <c r="E83" s="9"/>
      <c r="F83" s="9"/>
      <c r="G83" s="9"/>
      <c r="H83" s="9"/>
      <c r="I83" s="9"/>
      <c r="J83" s="178"/>
    </row>
    <row r="84" spans="1:10" s="175" customFormat="1" ht="12.75">
      <c r="A84" s="68">
        <v>41602</v>
      </c>
      <c r="B84" s="43" t="s">
        <v>55</v>
      </c>
      <c r="C84" s="49" t="s">
        <v>238</v>
      </c>
      <c r="D84" s="66" t="s">
        <v>34</v>
      </c>
      <c r="E84" s="9">
        <v>128</v>
      </c>
      <c r="F84" s="9">
        <v>27.45</v>
      </c>
      <c r="G84" s="19">
        <f>F84*E84</f>
        <v>3513.6</v>
      </c>
      <c r="H84" s="9">
        <f>F84*$I$9+F84</f>
        <v>27.45</v>
      </c>
      <c r="I84" s="19">
        <f>H84*E84</f>
        <v>3513.6</v>
      </c>
      <c r="J84" s="180"/>
    </row>
    <row r="85" spans="1:10" ht="12.75">
      <c r="A85" s="68"/>
      <c r="B85" s="43"/>
      <c r="C85" s="51" t="s">
        <v>89</v>
      </c>
      <c r="D85" s="66"/>
      <c r="E85" s="9"/>
      <c r="F85" s="9"/>
      <c r="G85" s="7">
        <f>SUM(G84)</f>
        <v>3513.6</v>
      </c>
      <c r="H85" s="7"/>
      <c r="I85" s="7">
        <f>SUM(I84)</f>
        <v>3513.6</v>
      </c>
      <c r="J85" s="178"/>
    </row>
    <row r="86" spans="1:10" ht="12.75">
      <c r="A86" s="68"/>
      <c r="B86" s="43"/>
      <c r="C86" s="51"/>
      <c r="D86" s="66"/>
      <c r="E86" s="9"/>
      <c r="F86" s="9"/>
      <c r="G86" s="9"/>
      <c r="H86" s="9"/>
      <c r="I86" s="9"/>
      <c r="J86" s="178"/>
    </row>
    <row r="87" spans="1:10" s="176" customFormat="1" ht="12.75">
      <c r="A87" s="68"/>
      <c r="B87" s="41">
        <v>12</v>
      </c>
      <c r="C87" s="70" t="s">
        <v>57</v>
      </c>
      <c r="D87" s="64"/>
      <c r="E87" s="7"/>
      <c r="F87" s="7"/>
      <c r="G87" s="7"/>
      <c r="H87" s="7"/>
      <c r="I87" s="7"/>
      <c r="J87" s="179"/>
    </row>
    <row r="88" spans="1:10" ht="25.5">
      <c r="A88" s="68"/>
      <c r="B88" s="43" t="s">
        <v>209</v>
      </c>
      <c r="C88" s="46" t="s">
        <v>114</v>
      </c>
      <c r="D88" s="66" t="s">
        <v>56</v>
      </c>
      <c r="E88" s="9">
        <v>30</v>
      </c>
      <c r="F88" s="9">
        <v>65.58</v>
      </c>
      <c r="G88" s="19">
        <f aca="true" t="shared" si="6" ref="G88:G96">F88*E88</f>
        <v>1967.3999999999999</v>
      </c>
      <c r="H88" s="9">
        <f aca="true" t="shared" si="7" ref="H88:H96">F88*$I$9+F88</f>
        <v>65.58</v>
      </c>
      <c r="I88" s="19">
        <f aca="true" t="shared" si="8" ref="I88:I96">H88*E88</f>
        <v>1967.3999999999999</v>
      </c>
      <c r="J88" s="178"/>
    </row>
    <row r="89" spans="1:10" ht="12.75">
      <c r="A89" s="68" t="s">
        <v>167</v>
      </c>
      <c r="B89" s="43" t="s">
        <v>210</v>
      </c>
      <c r="C89" s="46" t="s">
        <v>165</v>
      </c>
      <c r="D89" s="66" t="s">
        <v>166</v>
      </c>
      <c r="E89" s="9">
        <v>19</v>
      </c>
      <c r="F89" s="9">
        <v>77.64</v>
      </c>
      <c r="G89" s="19">
        <f t="shared" si="6"/>
        <v>1475.16</v>
      </c>
      <c r="H89" s="9">
        <f t="shared" si="7"/>
        <v>77.64</v>
      </c>
      <c r="I89" s="19">
        <f t="shared" si="8"/>
        <v>1475.16</v>
      </c>
      <c r="J89" s="178"/>
    </row>
    <row r="90" spans="1:10" ht="25.5">
      <c r="A90" s="68" t="s">
        <v>168</v>
      </c>
      <c r="B90" s="43" t="s">
        <v>211</v>
      </c>
      <c r="C90" s="46" t="s">
        <v>243</v>
      </c>
      <c r="D90" s="66" t="s">
        <v>56</v>
      </c>
      <c r="E90" s="9">
        <v>12</v>
      </c>
      <c r="F90" s="9">
        <v>67.23</v>
      </c>
      <c r="G90" s="19">
        <f t="shared" si="6"/>
        <v>806.76</v>
      </c>
      <c r="H90" s="9">
        <f t="shared" si="7"/>
        <v>67.23</v>
      </c>
      <c r="I90" s="19">
        <f t="shared" si="8"/>
        <v>806.76</v>
      </c>
      <c r="J90" s="178"/>
    </row>
    <row r="91" spans="1:10" ht="25.5">
      <c r="A91" s="68" t="s">
        <v>169</v>
      </c>
      <c r="B91" s="43" t="s">
        <v>212</v>
      </c>
      <c r="C91" s="46" t="s">
        <v>242</v>
      </c>
      <c r="D91" s="66" t="s">
        <v>56</v>
      </c>
      <c r="E91" s="9">
        <v>7</v>
      </c>
      <c r="F91" s="9">
        <v>48.04</v>
      </c>
      <c r="G91" s="19">
        <f t="shared" si="6"/>
        <v>336.28</v>
      </c>
      <c r="H91" s="9">
        <f t="shared" si="7"/>
        <v>48.04</v>
      </c>
      <c r="I91" s="19">
        <f t="shared" si="8"/>
        <v>336.28</v>
      </c>
      <c r="J91" s="178"/>
    </row>
    <row r="92" spans="1:10" ht="25.5">
      <c r="A92" s="68" t="s">
        <v>170</v>
      </c>
      <c r="B92" s="43" t="s">
        <v>213</v>
      </c>
      <c r="C92" s="49" t="s">
        <v>171</v>
      </c>
      <c r="D92" s="66" t="s">
        <v>56</v>
      </c>
      <c r="E92" s="9">
        <v>1</v>
      </c>
      <c r="F92" s="9">
        <v>136.84</v>
      </c>
      <c r="G92" s="19">
        <f t="shared" si="6"/>
        <v>136.84</v>
      </c>
      <c r="H92" s="9">
        <f t="shared" si="7"/>
        <v>136.84</v>
      </c>
      <c r="I92" s="19">
        <f t="shared" si="8"/>
        <v>136.84</v>
      </c>
      <c r="J92" s="178"/>
    </row>
    <row r="93" spans="1:10" ht="12.75">
      <c r="A93" s="68" t="s">
        <v>172</v>
      </c>
      <c r="B93" s="43" t="s">
        <v>214</v>
      </c>
      <c r="C93" s="49" t="s">
        <v>173</v>
      </c>
      <c r="D93" s="66" t="s">
        <v>51</v>
      </c>
      <c r="E93" s="9">
        <v>1</v>
      </c>
      <c r="F93" s="9">
        <v>6.8</v>
      </c>
      <c r="G93" s="19">
        <f t="shared" si="6"/>
        <v>6.8</v>
      </c>
      <c r="H93" s="9">
        <f t="shared" si="7"/>
        <v>6.8</v>
      </c>
      <c r="I93" s="19">
        <f t="shared" si="8"/>
        <v>6.8</v>
      </c>
      <c r="J93" s="178"/>
    </row>
    <row r="94" spans="1:10" ht="12.75">
      <c r="A94" s="68" t="s">
        <v>174</v>
      </c>
      <c r="B94" s="43" t="s">
        <v>215</v>
      </c>
      <c r="C94" s="49" t="s">
        <v>175</v>
      </c>
      <c r="D94" s="66" t="s">
        <v>51</v>
      </c>
      <c r="E94" s="9">
        <v>4</v>
      </c>
      <c r="F94" s="9">
        <v>34.47</v>
      </c>
      <c r="G94" s="19">
        <f t="shared" si="6"/>
        <v>137.88</v>
      </c>
      <c r="H94" s="9">
        <f t="shared" si="7"/>
        <v>34.47</v>
      </c>
      <c r="I94" s="19">
        <f t="shared" si="8"/>
        <v>137.88</v>
      </c>
      <c r="J94" s="178"/>
    </row>
    <row r="95" spans="1:10" ht="12.75">
      <c r="A95" s="68" t="s">
        <v>176</v>
      </c>
      <c r="B95" s="43" t="s">
        <v>216</v>
      </c>
      <c r="C95" s="49" t="s">
        <v>177</v>
      </c>
      <c r="D95" s="66" t="s">
        <v>51</v>
      </c>
      <c r="E95" s="9">
        <v>1</v>
      </c>
      <c r="F95" s="9">
        <v>42.37</v>
      </c>
      <c r="G95" s="19">
        <f t="shared" si="6"/>
        <v>42.37</v>
      </c>
      <c r="H95" s="9">
        <f t="shared" si="7"/>
        <v>42.37</v>
      </c>
      <c r="I95" s="19">
        <f t="shared" si="8"/>
        <v>42.37</v>
      </c>
      <c r="J95" s="178"/>
    </row>
    <row r="96" spans="1:10" ht="12.75">
      <c r="A96" s="68" t="s">
        <v>178</v>
      </c>
      <c r="B96" s="43" t="s">
        <v>217</v>
      </c>
      <c r="C96" s="49" t="s">
        <v>115</v>
      </c>
      <c r="D96" s="66" t="s">
        <v>166</v>
      </c>
      <c r="E96" s="9">
        <v>2</v>
      </c>
      <c r="F96" s="9">
        <v>62.17</v>
      </c>
      <c r="G96" s="19">
        <f t="shared" si="6"/>
        <v>124.34</v>
      </c>
      <c r="H96" s="9">
        <f t="shared" si="7"/>
        <v>62.17</v>
      </c>
      <c r="I96" s="19">
        <f t="shared" si="8"/>
        <v>124.34</v>
      </c>
      <c r="J96" s="178"/>
    </row>
    <row r="97" spans="1:10" ht="12.75">
      <c r="A97" s="68"/>
      <c r="B97" s="43"/>
      <c r="C97" s="51" t="s">
        <v>218</v>
      </c>
      <c r="D97" s="66"/>
      <c r="E97" s="9"/>
      <c r="F97" s="9"/>
      <c r="G97" s="7">
        <f>SUM(G88:G96)</f>
        <v>5033.83</v>
      </c>
      <c r="H97" s="7"/>
      <c r="I97" s="7">
        <f>SUM(I88:I96)</f>
        <v>5033.83</v>
      </c>
      <c r="J97" s="178"/>
    </row>
    <row r="98" spans="1:10" ht="12.75">
      <c r="A98" s="68"/>
      <c r="B98" s="43"/>
      <c r="C98" s="51"/>
      <c r="D98" s="66"/>
      <c r="E98" s="9"/>
      <c r="F98" s="9"/>
      <c r="G98" s="9"/>
      <c r="H98" s="9"/>
      <c r="I98" s="9"/>
      <c r="J98" s="178"/>
    </row>
    <row r="99" spans="1:10" s="176" customFormat="1" ht="12.75">
      <c r="A99" s="74"/>
      <c r="B99" s="41">
        <v>13</v>
      </c>
      <c r="C99" s="70" t="s">
        <v>129</v>
      </c>
      <c r="D99" s="64"/>
      <c r="E99" s="7"/>
      <c r="F99" s="7"/>
      <c r="G99" s="7"/>
      <c r="H99" s="7"/>
      <c r="I99" s="7"/>
      <c r="J99" s="179"/>
    </row>
    <row r="100" spans="1:10" s="175" customFormat="1" ht="12.75">
      <c r="A100" s="68" t="s">
        <v>179</v>
      </c>
      <c r="B100" s="43" t="s">
        <v>219</v>
      </c>
      <c r="C100" s="46" t="s">
        <v>181</v>
      </c>
      <c r="D100" s="66" t="s">
        <v>166</v>
      </c>
      <c r="E100" s="9">
        <v>8</v>
      </c>
      <c r="F100" s="9">
        <v>54.17</v>
      </c>
      <c r="G100" s="19">
        <f aca="true" t="shared" si="9" ref="G100:G117">F100*E100</f>
        <v>433.36</v>
      </c>
      <c r="H100" s="9">
        <f aca="true" t="shared" si="10" ref="H100:H117">F100*$I$9+F100</f>
        <v>54.17</v>
      </c>
      <c r="I100" s="19">
        <f aca="true" t="shared" si="11" ref="I100:I117">H100*E100</f>
        <v>433.36</v>
      </c>
      <c r="J100" s="180"/>
    </row>
    <row r="101" spans="1:10" s="175" customFormat="1" ht="12.75">
      <c r="A101" s="68" t="s">
        <v>179</v>
      </c>
      <c r="B101" s="43" t="s">
        <v>220</v>
      </c>
      <c r="C101" s="46" t="s">
        <v>180</v>
      </c>
      <c r="D101" s="66" t="s">
        <v>166</v>
      </c>
      <c r="E101" s="9">
        <v>2</v>
      </c>
      <c r="F101" s="9">
        <v>49.9</v>
      </c>
      <c r="G101" s="19">
        <f t="shared" si="9"/>
        <v>99.8</v>
      </c>
      <c r="H101" s="9">
        <f t="shared" si="10"/>
        <v>49.9</v>
      </c>
      <c r="I101" s="19">
        <f t="shared" si="11"/>
        <v>99.8</v>
      </c>
      <c r="J101" s="180"/>
    </row>
    <row r="102" spans="1:10" s="175" customFormat="1" ht="12.75">
      <c r="A102" s="68" t="s">
        <v>184</v>
      </c>
      <c r="B102" s="43" t="s">
        <v>221</v>
      </c>
      <c r="C102" s="46" t="s">
        <v>183</v>
      </c>
      <c r="D102" s="66" t="s">
        <v>166</v>
      </c>
      <c r="E102" s="9">
        <v>4</v>
      </c>
      <c r="F102" s="9">
        <v>65.48</v>
      </c>
      <c r="G102" s="19">
        <f t="shared" si="9"/>
        <v>261.92</v>
      </c>
      <c r="H102" s="9">
        <f t="shared" si="10"/>
        <v>65.48</v>
      </c>
      <c r="I102" s="19">
        <f t="shared" si="11"/>
        <v>261.92</v>
      </c>
      <c r="J102" s="180"/>
    </row>
    <row r="103" spans="1:10" s="175" customFormat="1" ht="12.75">
      <c r="A103" s="68" t="s">
        <v>182</v>
      </c>
      <c r="B103" s="43" t="s">
        <v>222</v>
      </c>
      <c r="C103" s="46" t="s">
        <v>185</v>
      </c>
      <c r="D103" s="66" t="s">
        <v>166</v>
      </c>
      <c r="E103" s="9">
        <v>8</v>
      </c>
      <c r="F103" s="9">
        <v>56</v>
      </c>
      <c r="G103" s="19">
        <f t="shared" si="9"/>
        <v>448</v>
      </c>
      <c r="H103" s="9">
        <f t="shared" si="10"/>
        <v>56</v>
      </c>
      <c r="I103" s="19">
        <f t="shared" si="11"/>
        <v>448</v>
      </c>
      <c r="J103" s="180"/>
    </row>
    <row r="104" spans="1:10" s="175" customFormat="1" ht="25.5">
      <c r="A104" s="28" t="s">
        <v>187</v>
      </c>
      <c r="B104" s="43" t="s">
        <v>223</v>
      </c>
      <c r="C104" s="59" t="s">
        <v>186</v>
      </c>
      <c r="D104" s="66" t="s">
        <v>37</v>
      </c>
      <c r="E104" s="9">
        <v>20</v>
      </c>
      <c r="F104" s="9">
        <v>20.52</v>
      </c>
      <c r="G104" s="19">
        <f t="shared" si="9"/>
        <v>410.4</v>
      </c>
      <c r="H104" s="9">
        <f t="shared" si="10"/>
        <v>20.52</v>
      </c>
      <c r="I104" s="19">
        <f t="shared" si="11"/>
        <v>410.4</v>
      </c>
      <c r="J104" s="180"/>
    </row>
    <row r="105" spans="1:10" s="175" customFormat="1" ht="51">
      <c r="A105" s="28" t="s">
        <v>188</v>
      </c>
      <c r="B105" s="43" t="s">
        <v>224</v>
      </c>
      <c r="C105" s="59" t="s">
        <v>189</v>
      </c>
      <c r="D105" s="47" t="s">
        <v>51</v>
      </c>
      <c r="E105" s="75">
        <v>3</v>
      </c>
      <c r="F105" s="9">
        <v>91.38</v>
      </c>
      <c r="G105" s="19">
        <f t="shared" si="9"/>
        <v>274.14</v>
      </c>
      <c r="H105" s="9">
        <f t="shared" si="10"/>
        <v>91.38</v>
      </c>
      <c r="I105" s="19">
        <f t="shared" si="11"/>
        <v>274.14</v>
      </c>
      <c r="J105" s="180"/>
    </row>
    <row r="106" spans="1:10" s="175" customFormat="1" ht="38.25">
      <c r="A106" s="68" t="s">
        <v>190</v>
      </c>
      <c r="B106" s="43" t="s">
        <v>225</v>
      </c>
      <c r="C106" s="73" t="s">
        <v>191</v>
      </c>
      <c r="D106" s="47" t="s">
        <v>51</v>
      </c>
      <c r="E106" s="9">
        <v>4</v>
      </c>
      <c r="F106" s="9">
        <v>81.58</v>
      </c>
      <c r="G106" s="19">
        <f t="shared" si="9"/>
        <v>326.32</v>
      </c>
      <c r="H106" s="9">
        <f t="shared" si="10"/>
        <v>81.58</v>
      </c>
      <c r="I106" s="19">
        <f t="shared" si="11"/>
        <v>326.32</v>
      </c>
      <c r="J106" s="180"/>
    </row>
    <row r="107" spans="1:10" s="175" customFormat="1" ht="25.5">
      <c r="A107" s="68" t="s">
        <v>192</v>
      </c>
      <c r="B107" s="43" t="s">
        <v>226</v>
      </c>
      <c r="C107" s="46" t="s">
        <v>193</v>
      </c>
      <c r="D107" s="66" t="s">
        <v>51</v>
      </c>
      <c r="E107" s="9">
        <v>4</v>
      </c>
      <c r="F107" s="9">
        <v>35.86</v>
      </c>
      <c r="G107" s="19">
        <f t="shared" si="9"/>
        <v>143.44</v>
      </c>
      <c r="H107" s="9">
        <f t="shared" si="10"/>
        <v>35.86</v>
      </c>
      <c r="I107" s="19">
        <f t="shared" si="11"/>
        <v>143.44</v>
      </c>
      <c r="J107" s="180"/>
    </row>
    <row r="108" spans="1:10" ht="25.5">
      <c r="A108" s="68">
        <v>6021</v>
      </c>
      <c r="B108" s="43" t="s">
        <v>227</v>
      </c>
      <c r="C108" s="73" t="s">
        <v>194</v>
      </c>
      <c r="D108" s="57" t="s">
        <v>56</v>
      </c>
      <c r="E108" s="9">
        <v>4</v>
      </c>
      <c r="F108" s="9">
        <v>124.83</v>
      </c>
      <c r="G108" s="19">
        <f t="shared" si="9"/>
        <v>499.32</v>
      </c>
      <c r="H108" s="9">
        <f t="shared" si="10"/>
        <v>124.83</v>
      </c>
      <c r="I108" s="19">
        <f t="shared" si="11"/>
        <v>499.32</v>
      </c>
      <c r="J108" s="178"/>
    </row>
    <row r="109" spans="1:10" ht="25.5">
      <c r="A109" s="68">
        <v>40729</v>
      </c>
      <c r="B109" s="43" t="s">
        <v>228</v>
      </c>
      <c r="C109" s="73" t="s">
        <v>195</v>
      </c>
      <c r="D109" s="57" t="s">
        <v>51</v>
      </c>
      <c r="E109" s="9">
        <v>4</v>
      </c>
      <c r="F109" s="9">
        <v>158.51</v>
      </c>
      <c r="G109" s="19">
        <f t="shared" si="9"/>
        <v>634.04</v>
      </c>
      <c r="H109" s="9">
        <f t="shared" si="10"/>
        <v>158.51</v>
      </c>
      <c r="I109" s="19">
        <f t="shared" si="11"/>
        <v>634.04</v>
      </c>
      <c r="J109" s="178"/>
    </row>
    <row r="110" spans="1:10" ht="12.75">
      <c r="A110" s="68">
        <v>9535</v>
      </c>
      <c r="B110" s="43" t="s">
        <v>229</v>
      </c>
      <c r="C110" s="73" t="s">
        <v>197</v>
      </c>
      <c r="D110" s="57" t="s">
        <v>56</v>
      </c>
      <c r="E110" s="9">
        <v>4</v>
      </c>
      <c r="F110" s="9">
        <v>29.22</v>
      </c>
      <c r="G110" s="19">
        <f t="shared" si="9"/>
        <v>116.88</v>
      </c>
      <c r="H110" s="9">
        <f t="shared" si="10"/>
        <v>29.22</v>
      </c>
      <c r="I110" s="19">
        <f t="shared" si="11"/>
        <v>116.88</v>
      </c>
      <c r="J110" s="178"/>
    </row>
    <row r="111" spans="1:10" ht="12.75">
      <c r="A111" s="68" t="s">
        <v>196</v>
      </c>
      <c r="B111" s="43" t="s">
        <v>230</v>
      </c>
      <c r="C111" s="73" t="s">
        <v>198</v>
      </c>
      <c r="D111" s="57" t="s">
        <v>51</v>
      </c>
      <c r="E111" s="9">
        <v>4</v>
      </c>
      <c r="F111" s="9">
        <v>50.36</v>
      </c>
      <c r="G111" s="19">
        <f t="shared" si="9"/>
        <v>201.44</v>
      </c>
      <c r="H111" s="9">
        <f t="shared" si="10"/>
        <v>50.36</v>
      </c>
      <c r="I111" s="19">
        <f t="shared" si="11"/>
        <v>201.44</v>
      </c>
      <c r="J111" s="178"/>
    </row>
    <row r="112" spans="1:10" ht="12.75">
      <c r="A112" s="68" t="s">
        <v>199</v>
      </c>
      <c r="B112" s="43" t="s">
        <v>231</v>
      </c>
      <c r="C112" s="73" t="s">
        <v>200</v>
      </c>
      <c r="D112" s="57" t="s">
        <v>51</v>
      </c>
      <c r="E112" s="9">
        <v>2</v>
      </c>
      <c r="F112" s="9">
        <v>93.79</v>
      </c>
      <c r="G112" s="19">
        <f t="shared" si="9"/>
        <v>187.58</v>
      </c>
      <c r="H112" s="9">
        <f t="shared" si="10"/>
        <v>93.79</v>
      </c>
      <c r="I112" s="19">
        <f t="shared" si="11"/>
        <v>187.58</v>
      </c>
      <c r="J112" s="178"/>
    </row>
    <row r="113" spans="1:10" ht="25.5">
      <c r="A113" s="68" t="s">
        <v>201</v>
      </c>
      <c r="B113" s="43" t="s">
        <v>232</v>
      </c>
      <c r="C113" s="46" t="s">
        <v>130</v>
      </c>
      <c r="D113" s="57" t="s">
        <v>56</v>
      </c>
      <c r="E113" s="9">
        <v>2</v>
      </c>
      <c r="F113" s="9">
        <v>325.18</v>
      </c>
      <c r="G113" s="19">
        <f t="shared" si="9"/>
        <v>650.36</v>
      </c>
      <c r="H113" s="9">
        <f t="shared" si="10"/>
        <v>325.18</v>
      </c>
      <c r="I113" s="19">
        <f t="shared" si="11"/>
        <v>650.36</v>
      </c>
      <c r="J113" s="178"/>
    </row>
    <row r="114" spans="1:47" s="182" customFormat="1" ht="15.75" customHeight="1">
      <c r="A114" s="54" t="s">
        <v>202</v>
      </c>
      <c r="B114" s="43" t="s">
        <v>233</v>
      </c>
      <c r="C114" s="76" t="s">
        <v>203</v>
      </c>
      <c r="D114" s="77" t="s">
        <v>51</v>
      </c>
      <c r="E114" s="78">
        <v>6</v>
      </c>
      <c r="F114" s="9">
        <v>120</v>
      </c>
      <c r="G114" s="19">
        <f t="shared" si="9"/>
        <v>720</v>
      </c>
      <c r="H114" s="9">
        <f t="shared" si="10"/>
        <v>120</v>
      </c>
      <c r="I114" s="19">
        <f t="shared" si="11"/>
        <v>720</v>
      </c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81"/>
      <c r="AR114" s="181"/>
      <c r="AS114" s="181"/>
      <c r="AT114" s="181"/>
      <c r="AU114" s="181"/>
    </row>
    <row r="115" spans="1:10" ht="12.75">
      <c r="A115" s="68" t="s">
        <v>207</v>
      </c>
      <c r="B115" s="43" t="s">
        <v>234</v>
      </c>
      <c r="C115" s="49" t="s">
        <v>204</v>
      </c>
      <c r="D115" s="66" t="s">
        <v>51</v>
      </c>
      <c r="E115" s="9">
        <v>8</v>
      </c>
      <c r="F115" s="9">
        <v>18.38</v>
      </c>
      <c r="G115" s="19">
        <f t="shared" si="9"/>
        <v>147.04</v>
      </c>
      <c r="H115" s="9">
        <f t="shared" si="10"/>
        <v>18.38</v>
      </c>
      <c r="I115" s="19">
        <f t="shared" si="11"/>
        <v>147.04</v>
      </c>
      <c r="J115" s="178"/>
    </row>
    <row r="116" spans="1:10" ht="12.75">
      <c r="A116" s="68">
        <v>6004</v>
      </c>
      <c r="B116" s="43" t="s">
        <v>235</v>
      </c>
      <c r="C116" s="49" t="s">
        <v>205</v>
      </c>
      <c r="D116" s="66" t="s">
        <v>51</v>
      </c>
      <c r="E116" s="9">
        <v>4</v>
      </c>
      <c r="F116" s="9">
        <v>30.54</v>
      </c>
      <c r="G116" s="19">
        <f t="shared" si="9"/>
        <v>122.16</v>
      </c>
      <c r="H116" s="9">
        <f t="shared" si="10"/>
        <v>30.54</v>
      </c>
      <c r="I116" s="19">
        <f t="shared" si="11"/>
        <v>122.16</v>
      </c>
      <c r="J116" s="178"/>
    </row>
    <row r="117" spans="1:10" ht="12.75">
      <c r="A117" s="68">
        <v>6008</v>
      </c>
      <c r="B117" s="43" t="s">
        <v>236</v>
      </c>
      <c r="C117" s="49" t="s">
        <v>206</v>
      </c>
      <c r="D117" s="66" t="s">
        <v>51</v>
      </c>
      <c r="E117" s="9">
        <v>4</v>
      </c>
      <c r="F117" s="9">
        <v>22.67</v>
      </c>
      <c r="G117" s="19">
        <f t="shared" si="9"/>
        <v>90.68</v>
      </c>
      <c r="H117" s="9">
        <f t="shared" si="10"/>
        <v>22.67</v>
      </c>
      <c r="I117" s="19">
        <f t="shared" si="11"/>
        <v>90.68</v>
      </c>
      <c r="J117" s="178"/>
    </row>
    <row r="118" spans="1:10" ht="12.75">
      <c r="A118" s="74"/>
      <c r="B118" s="43"/>
      <c r="C118" s="51" t="s">
        <v>237</v>
      </c>
      <c r="D118" s="66"/>
      <c r="E118" s="9"/>
      <c r="F118" s="9"/>
      <c r="G118" s="7">
        <f>SUM(G100:G117)</f>
        <v>5766.88</v>
      </c>
      <c r="H118" s="7"/>
      <c r="I118" s="7">
        <f>SUM(I100:I117)</f>
        <v>5766.88</v>
      </c>
      <c r="J118" s="178"/>
    </row>
    <row r="119" spans="1:10" ht="12.75">
      <c r="A119" s="74"/>
      <c r="B119" s="43"/>
      <c r="C119" s="51"/>
      <c r="D119" s="66"/>
      <c r="E119" s="9"/>
      <c r="F119" s="9"/>
      <c r="G119" s="7"/>
      <c r="H119" s="7"/>
      <c r="I119" s="7"/>
      <c r="J119" s="178"/>
    </row>
    <row r="120" spans="1:10" ht="12.75">
      <c r="A120" s="74"/>
      <c r="B120" s="43">
        <v>14</v>
      </c>
      <c r="C120" s="51" t="s">
        <v>250</v>
      </c>
      <c r="D120" s="66"/>
      <c r="E120" s="9"/>
      <c r="F120" s="9"/>
      <c r="G120" s="7"/>
      <c r="H120" s="7"/>
      <c r="I120" s="7"/>
      <c r="J120" s="178"/>
    </row>
    <row r="121" spans="1:10" s="175" customFormat="1" ht="12.75">
      <c r="A121" s="68">
        <v>9537</v>
      </c>
      <c r="B121" s="43" t="s">
        <v>251</v>
      </c>
      <c r="C121" s="49" t="s">
        <v>252</v>
      </c>
      <c r="D121" s="66" t="s">
        <v>34</v>
      </c>
      <c r="E121" s="9">
        <v>167</v>
      </c>
      <c r="F121" s="9">
        <v>0.97</v>
      </c>
      <c r="G121" s="19">
        <f>F121*E121</f>
        <v>161.99</v>
      </c>
      <c r="H121" s="9">
        <f>F121*$I$9+F121</f>
        <v>0.97</v>
      </c>
      <c r="I121" s="19">
        <f>H121*E121</f>
        <v>161.99</v>
      </c>
      <c r="J121" s="180"/>
    </row>
    <row r="122" spans="1:10" ht="12.75">
      <c r="A122" s="74"/>
      <c r="B122" s="43"/>
      <c r="C122" s="51" t="s">
        <v>253</v>
      </c>
      <c r="D122" s="66"/>
      <c r="E122" s="9"/>
      <c r="F122" s="9"/>
      <c r="G122" s="7">
        <f>SUM(G121)</f>
        <v>161.99</v>
      </c>
      <c r="H122" s="7"/>
      <c r="I122" s="7">
        <f>SUM(I121)</f>
        <v>161.99</v>
      </c>
      <c r="J122" s="178"/>
    </row>
    <row r="123" spans="1:10" ht="12.75">
      <c r="A123" s="74"/>
      <c r="B123" s="43"/>
      <c r="C123" s="51"/>
      <c r="D123" s="66"/>
      <c r="E123" s="9"/>
      <c r="F123" s="9"/>
      <c r="G123" s="7"/>
      <c r="H123" s="7"/>
      <c r="I123" s="7"/>
      <c r="J123" s="178"/>
    </row>
    <row r="124" spans="1:10" ht="12.75">
      <c r="A124" s="74"/>
      <c r="B124" s="43"/>
      <c r="C124" s="51"/>
      <c r="D124" s="66"/>
      <c r="E124" s="9"/>
      <c r="F124" s="9"/>
      <c r="G124" s="9"/>
      <c r="H124" s="9"/>
      <c r="I124" s="9"/>
      <c r="J124" s="178"/>
    </row>
    <row r="125" spans="1:9" ht="4.5" customHeight="1">
      <c r="A125" s="34"/>
      <c r="B125" s="34"/>
      <c r="C125" s="34"/>
      <c r="D125" s="34"/>
      <c r="E125" s="34"/>
      <c r="F125" s="34"/>
      <c r="G125" s="34"/>
      <c r="H125" s="34"/>
      <c r="I125" s="34"/>
    </row>
    <row r="126" spans="1:10" s="184" customFormat="1" ht="15.75">
      <c r="A126" s="35" t="s">
        <v>76</v>
      </c>
      <c r="B126" s="36"/>
      <c r="C126" s="36"/>
      <c r="D126" s="36"/>
      <c r="E126" s="36"/>
      <c r="F126" s="37"/>
      <c r="G126" s="15">
        <f>G118+G97+G81+G77+G69+G62+G55+G50+G44+G39+G31+G20+G85+G122</f>
        <v>50028.96999999999</v>
      </c>
      <c r="H126" s="21"/>
      <c r="I126" s="15">
        <f>I118+I97+I81+I77+I69+I62+I55+I50+I44+I39+I31+I20+I85+I122</f>
        <v>50028.96999999999</v>
      </c>
      <c r="J126" s="183"/>
    </row>
    <row r="127" spans="1:9" ht="12.75">
      <c r="A127" s="3" t="s">
        <v>254</v>
      </c>
      <c r="B127" s="3"/>
      <c r="C127" s="3"/>
      <c r="D127" s="17"/>
      <c r="E127" s="3"/>
      <c r="F127" s="3"/>
      <c r="G127" s="3"/>
      <c r="H127" s="3"/>
      <c r="I127" s="3"/>
    </row>
    <row r="128" ht="12.75">
      <c r="H128" s="178"/>
    </row>
    <row r="129" ht="12.75">
      <c r="G129" s="186"/>
    </row>
    <row r="133" ht="12.75">
      <c r="F133" s="178"/>
    </row>
  </sheetData>
  <sheetProtection password="F451" sheet="1" objects="1" scenarios="1"/>
  <mergeCells count="19">
    <mergeCell ref="A1:I1"/>
    <mergeCell ref="A2:I2"/>
    <mergeCell ref="A4:I4"/>
    <mergeCell ref="A5:I5"/>
    <mergeCell ref="A6:I6"/>
    <mergeCell ref="A7:I7"/>
    <mergeCell ref="A8:I8"/>
    <mergeCell ref="A9:C9"/>
    <mergeCell ref="F9:G9"/>
    <mergeCell ref="A125:I125"/>
    <mergeCell ref="A126:F126"/>
    <mergeCell ref="D9:E9"/>
    <mergeCell ref="A10:I10"/>
    <mergeCell ref="B11:B12"/>
    <mergeCell ref="C11:C12"/>
    <mergeCell ref="D11:D12"/>
    <mergeCell ref="E11:E12"/>
    <mergeCell ref="F11:G11"/>
    <mergeCell ref="H11:I11"/>
  </mergeCells>
  <conditionalFormatting sqref="E47:E67">
    <cfRule type="cellIs" priority="1" dxfId="0" operator="equal" stopIfTrue="1">
      <formula>0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75" zoomScaleNormal="75" workbookViewId="0" topLeftCell="A2">
      <selection activeCell="M28" sqref="M28"/>
    </sheetView>
  </sheetViews>
  <sheetFormatPr defaultColWidth="11.421875" defaultRowHeight="12.75"/>
  <cols>
    <col min="1" max="1" width="5.140625" style="81" customWidth="1"/>
    <col min="2" max="2" width="13.421875" style="81" customWidth="1"/>
    <col min="3" max="3" width="17.28125" style="81" customWidth="1"/>
    <col min="4" max="4" width="16.421875" style="81" customWidth="1"/>
    <col min="5" max="5" width="14.140625" style="123" customWidth="1"/>
    <col min="6" max="13" width="12.7109375" style="81" customWidth="1"/>
    <col min="14" max="16384" width="11.421875" style="81" customWidth="1"/>
  </cols>
  <sheetData>
    <row r="1" spans="1:13" s="1" customFormat="1" ht="30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s="1" customFormat="1" ht="30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s="1" customFormat="1" ht="23.25">
      <c r="A3" s="32"/>
      <c r="B3" s="32"/>
      <c r="C3" s="32"/>
      <c r="D3" s="32"/>
      <c r="E3" s="32"/>
      <c r="F3" s="32"/>
      <c r="G3" s="32"/>
      <c r="H3" s="80"/>
      <c r="I3" s="31"/>
      <c r="J3" s="31"/>
      <c r="K3" s="31"/>
      <c r="L3" s="31"/>
      <c r="M3" s="31"/>
    </row>
    <row r="4" spans="1:13" s="1" customFormat="1" ht="23.25">
      <c r="A4" s="132" t="s">
        <v>96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 s="1" customFormat="1" ht="4.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s="1" customFormat="1" ht="23.25" customHeight="1">
      <c r="A6" s="134" t="s">
        <v>116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6"/>
    </row>
    <row r="7" spans="1:13" s="3" customFormat="1" ht="23.25" customHeight="1">
      <c r="A7" s="137" t="s">
        <v>117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</row>
    <row r="8" spans="1:13" ht="19.5" customHeight="1">
      <c r="A8" s="173" t="s">
        <v>255</v>
      </c>
      <c r="B8" s="174"/>
      <c r="C8" s="125">
        <f>'orçamento para empreiteira'!F9</f>
        <v>0</v>
      </c>
      <c r="D8" s="126"/>
      <c r="E8" s="126"/>
      <c r="F8" s="126"/>
      <c r="G8" s="126"/>
      <c r="H8" s="126"/>
      <c r="I8" s="126"/>
      <c r="J8" s="126"/>
      <c r="K8" s="126"/>
      <c r="L8" s="126"/>
      <c r="M8" s="127"/>
    </row>
    <row r="9" spans="1:13" ht="6" customHeight="1" thickBo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</row>
    <row r="10" spans="1:13" ht="12.75" customHeight="1">
      <c r="A10" s="82"/>
      <c r="B10" s="83"/>
      <c r="C10" s="84"/>
      <c r="D10" s="85" t="s">
        <v>18</v>
      </c>
      <c r="E10" s="86"/>
      <c r="F10" s="157" t="s">
        <v>16</v>
      </c>
      <c r="G10" s="158"/>
      <c r="H10" s="158"/>
      <c r="I10" s="158"/>
      <c r="J10" s="158"/>
      <c r="K10" s="158"/>
      <c r="L10" s="158"/>
      <c r="M10" s="159"/>
    </row>
    <row r="11" spans="1:13" ht="12">
      <c r="A11" s="87" t="s">
        <v>10</v>
      </c>
      <c r="B11" s="85" t="s">
        <v>17</v>
      </c>
      <c r="C11" s="85"/>
      <c r="D11" s="85" t="s">
        <v>20</v>
      </c>
      <c r="E11" s="88" t="s">
        <v>11</v>
      </c>
      <c r="F11" s="155" t="s">
        <v>59</v>
      </c>
      <c r="G11" s="156"/>
      <c r="H11" s="155" t="s">
        <v>60</v>
      </c>
      <c r="I11" s="156"/>
      <c r="J11" s="89" t="s">
        <v>61</v>
      </c>
      <c r="K11" s="90"/>
      <c r="L11" s="89" t="s">
        <v>95</v>
      </c>
      <c r="M11" s="91"/>
    </row>
    <row r="12" spans="1:13" ht="12" customHeight="1">
      <c r="A12" s="87"/>
      <c r="B12" s="160" t="s">
        <v>19</v>
      </c>
      <c r="C12" s="161"/>
      <c r="D12" s="92"/>
      <c r="E12" s="93" t="s">
        <v>21</v>
      </c>
      <c r="F12" s="94" t="s">
        <v>22</v>
      </c>
      <c r="G12" s="94" t="s">
        <v>23</v>
      </c>
      <c r="H12" s="94" t="s">
        <v>22</v>
      </c>
      <c r="I12" s="94" t="s">
        <v>23</v>
      </c>
      <c r="J12" s="94" t="s">
        <v>22</v>
      </c>
      <c r="K12" s="94" t="s">
        <v>23</v>
      </c>
      <c r="L12" s="94" t="s">
        <v>22</v>
      </c>
      <c r="M12" s="95" t="s">
        <v>23</v>
      </c>
    </row>
    <row r="13" spans="1:13" ht="19.5" customHeight="1">
      <c r="A13" s="96">
        <v>1</v>
      </c>
      <c r="B13" s="151" t="s">
        <v>62</v>
      </c>
      <c r="C13" s="152"/>
      <c r="D13" s="97">
        <f>'orçamento R$'!I20</f>
        <v>1854.675</v>
      </c>
      <c r="E13" s="98">
        <f aca="true" t="shared" si="0" ref="E13:E26">D13/$D$28*100</f>
        <v>2.9657616377071117</v>
      </c>
      <c r="F13" s="99">
        <v>100</v>
      </c>
      <c r="G13" s="100">
        <f>F13</f>
        <v>100</v>
      </c>
      <c r="H13" s="100"/>
      <c r="I13" s="100">
        <f>H13+G13</f>
        <v>100</v>
      </c>
      <c r="J13" s="99"/>
      <c r="K13" s="100">
        <f>J13+I13</f>
        <v>100</v>
      </c>
      <c r="L13" s="99"/>
      <c r="M13" s="101">
        <f aca="true" t="shared" si="1" ref="M13:M26">K13+L13</f>
        <v>100</v>
      </c>
    </row>
    <row r="14" spans="1:13" ht="19.5" customHeight="1">
      <c r="A14" s="96">
        <v>2</v>
      </c>
      <c r="B14" s="151" t="s">
        <v>42</v>
      </c>
      <c r="C14" s="152"/>
      <c r="D14" s="97">
        <f>'orçamento R$'!I31</f>
        <v>6480.487499999998</v>
      </c>
      <c r="E14" s="98">
        <f t="shared" si="0"/>
        <v>10.362775807697016</v>
      </c>
      <c r="F14" s="99">
        <v>100</v>
      </c>
      <c r="G14" s="100">
        <f>F14</f>
        <v>100</v>
      </c>
      <c r="H14" s="100"/>
      <c r="I14" s="100">
        <f aca="true" t="shared" si="2" ref="I14:I20">H14+G14</f>
        <v>100</v>
      </c>
      <c r="J14" s="99"/>
      <c r="K14" s="100">
        <f aca="true" t="shared" si="3" ref="K14:K19">J14+I14</f>
        <v>100</v>
      </c>
      <c r="L14" s="99"/>
      <c r="M14" s="101">
        <f t="shared" si="1"/>
        <v>100</v>
      </c>
    </row>
    <row r="15" spans="1:15" ht="19.5" customHeight="1">
      <c r="A15" s="96">
        <v>3</v>
      </c>
      <c r="B15" s="151" t="s">
        <v>65</v>
      </c>
      <c r="C15" s="152"/>
      <c r="D15" s="97">
        <f>'orçamento R$'!I39</f>
        <v>2335.4375</v>
      </c>
      <c r="E15" s="98">
        <f t="shared" si="0"/>
        <v>3.734536209720088</v>
      </c>
      <c r="F15" s="99"/>
      <c r="G15" s="100"/>
      <c r="H15" s="102">
        <v>20</v>
      </c>
      <c r="I15" s="102">
        <f t="shared" si="2"/>
        <v>20</v>
      </c>
      <c r="J15" s="102">
        <v>80</v>
      </c>
      <c r="K15" s="102">
        <f t="shared" si="3"/>
        <v>100</v>
      </c>
      <c r="L15" s="102"/>
      <c r="M15" s="101">
        <f t="shared" si="1"/>
        <v>100</v>
      </c>
      <c r="O15" s="128"/>
    </row>
    <row r="16" spans="1:14" ht="19.5" customHeight="1">
      <c r="A16" s="96">
        <v>4</v>
      </c>
      <c r="B16" s="151" t="s">
        <v>13</v>
      </c>
      <c r="C16" s="152"/>
      <c r="D16" s="97">
        <f>'orçamento R$'!I44</f>
        <v>4305.5</v>
      </c>
      <c r="E16" s="98">
        <f t="shared" si="0"/>
        <v>6.88481094054105</v>
      </c>
      <c r="F16" s="99">
        <v>80</v>
      </c>
      <c r="G16" s="100">
        <f>F16</f>
        <v>80</v>
      </c>
      <c r="H16" s="102">
        <v>20</v>
      </c>
      <c r="I16" s="102">
        <f t="shared" si="2"/>
        <v>100</v>
      </c>
      <c r="J16" s="102"/>
      <c r="K16" s="102">
        <f t="shared" si="3"/>
        <v>100</v>
      </c>
      <c r="L16" s="102"/>
      <c r="M16" s="101">
        <f t="shared" si="1"/>
        <v>100</v>
      </c>
      <c r="N16" s="129"/>
    </row>
    <row r="17" spans="1:13" ht="19.5" customHeight="1">
      <c r="A17" s="96">
        <v>5</v>
      </c>
      <c r="B17" s="151" t="s">
        <v>50</v>
      </c>
      <c r="C17" s="152"/>
      <c r="D17" s="97">
        <f>'orçamento R$'!I50</f>
        <v>2129.3</v>
      </c>
      <c r="E17" s="98">
        <f t="shared" si="0"/>
        <v>3.4049071967701914</v>
      </c>
      <c r="F17" s="99"/>
      <c r="G17" s="100"/>
      <c r="H17" s="102">
        <v>40</v>
      </c>
      <c r="I17" s="102">
        <f t="shared" si="2"/>
        <v>40</v>
      </c>
      <c r="J17" s="102">
        <v>60</v>
      </c>
      <c r="K17" s="102">
        <f t="shared" si="3"/>
        <v>100</v>
      </c>
      <c r="L17" s="102"/>
      <c r="M17" s="101">
        <f>K17+L17</f>
        <v>100</v>
      </c>
    </row>
    <row r="18" spans="1:13" ht="19.5" customHeight="1">
      <c r="A18" s="96">
        <v>6</v>
      </c>
      <c r="B18" s="151" t="s">
        <v>25</v>
      </c>
      <c r="C18" s="152"/>
      <c r="D18" s="97">
        <f>'orçamento R$'!I55</f>
        <v>2763.25</v>
      </c>
      <c r="E18" s="98">
        <f t="shared" si="0"/>
        <v>4.418639840076659</v>
      </c>
      <c r="F18" s="99"/>
      <c r="G18" s="100"/>
      <c r="H18" s="102"/>
      <c r="I18" s="102"/>
      <c r="J18" s="102">
        <v>100</v>
      </c>
      <c r="K18" s="102">
        <f t="shared" si="3"/>
        <v>100</v>
      </c>
      <c r="L18" s="102"/>
      <c r="M18" s="101">
        <f t="shared" si="1"/>
        <v>100</v>
      </c>
    </row>
    <row r="19" spans="1:13" ht="19.5" customHeight="1">
      <c r="A19" s="96">
        <v>7</v>
      </c>
      <c r="B19" s="151" t="s">
        <v>63</v>
      </c>
      <c r="C19" s="152"/>
      <c r="D19" s="97">
        <f>'orçamento R$'!I62</f>
        <v>6799.575000000001</v>
      </c>
      <c r="E19" s="98">
        <f t="shared" si="0"/>
        <v>10.873020172112277</v>
      </c>
      <c r="F19" s="99"/>
      <c r="G19" s="100"/>
      <c r="H19" s="102">
        <v>100</v>
      </c>
      <c r="I19" s="102">
        <f t="shared" si="2"/>
        <v>100</v>
      </c>
      <c r="J19" s="102"/>
      <c r="K19" s="102">
        <f t="shared" si="3"/>
        <v>100</v>
      </c>
      <c r="L19" s="102"/>
      <c r="M19" s="101">
        <f t="shared" si="1"/>
        <v>100</v>
      </c>
    </row>
    <row r="20" spans="1:13" ht="19.5" customHeight="1">
      <c r="A20" s="96">
        <v>8</v>
      </c>
      <c r="B20" s="151" t="s">
        <v>53</v>
      </c>
      <c r="C20" s="152"/>
      <c r="D20" s="97">
        <f>'orçamento R$'!I69</f>
        <v>8202.775</v>
      </c>
      <c r="E20" s="98">
        <f t="shared" si="0"/>
        <v>13.11684010284441</v>
      </c>
      <c r="F20" s="99"/>
      <c r="G20" s="100"/>
      <c r="H20" s="102">
        <v>50</v>
      </c>
      <c r="I20" s="102">
        <f t="shared" si="2"/>
        <v>50</v>
      </c>
      <c r="J20" s="102">
        <v>50</v>
      </c>
      <c r="K20" s="102">
        <f>J20+I20</f>
        <v>100</v>
      </c>
      <c r="L20" s="102"/>
      <c r="M20" s="101">
        <f t="shared" si="1"/>
        <v>100</v>
      </c>
    </row>
    <row r="21" spans="1:13" ht="19.5" customHeight="1">
      <c r="A21" s="96">
        <v>9</v>
      </c>
      <c r="B21" s="151" t="s">
        <v>15</v>
      </c>
      <c r="C21" s="152"/>
      <c r="D21" s="97">
        <f>'orçamento R$'!I77</f>
        <v>9513.287499999999</v>
      </c>
      <c r="E21" s="98">
        <f t="shared" si="0"/>
        <v>15.212445908840413</v>
      </c>
      <c r="F21" s="99"/>
      <c r="G21" s="100"/>
      <c r="H21" s="102"/>
      <c r="I21" s="102"/>
      <c r="J21" s="102">
        <v>65</v>
      </c>
      <c r="K21" s="102">
        <f>J21+I21</f>
        <v>65</v>
      </c>
      <c r="L21" s="102">
        <v>35</v>
      </c>
      <c r="M21" s="101">
        <f t="shared" si="1"/>
        <v>100</v>
      </c>
    </row>
    <row r="22" spans="1:13" ht="19.5" customHeight="1">
      <c r="A22" s="96">
        <v>10</v>
      </c>
      <c r="B22" s="151" t="s">
        <v>14</v>
      </c>
      <c r="C22" s="152"/>
      <c r="D22" s="97">
        <f>'orçamento R$'!I81</f>
        <v>56.550000000000004</v>
      </c>
      <c r="E22" s="98">
        <f t="shared" si="0"/>
        <v>0.09042760624494167</v>
      </c>
      <c r="F22" s="99"/>
      <c r="G22" s="100"/>
      <c r="H22" s="102"/>
      <c r="I22" s="102"/>
      <c r="J22" s="102"/>
      <c r="K22" s="102"/>
      <c r="L22" s="102">
        <v>100</v>
      </c>
      <c r="M22" s="101">
        <f t="shared" si="1"/>
        <v>100</v>
      </c>
    </row>
    <row r="23" spans="1:13" ht="19.5" customHeight="1">
      <c r="A23" s="96">
        <v>11</v>
      </c>
      <c r="B23" s="151" t="s">
        <v>102</v>
      </c>
      <c r="C23" s="152"/>
      <c r="D23" s="97">
        <f>'orçamento R$'!I85</f>
        <v>4392</v>
      </c>
      <c r="E23" s="98">
        <f t="shared" si="0"/>
        <v>7.023130798015628</v>
      </c>
      <c r="F23" s="99"/>
      <c r="G23" s="100"/>
      <c r="H23" s="102"/>
      <c r="I23" s="102"/>
      <c r="J23" s="102"/>
      <c r="K23" s="102"/>
      <c r="L23" s="102">
        <v>100</v>
      </c>
      <c r="M23" s="101">
        <f t="shared" si="1"/>
        <v>100</v>
      </c>
    </row>
    <row r="24" spans="1:13" ht="19.5" customHeight="1">
      <c r="A24" s="96">
        <v>12</v>
      </c>
      <c r="B24" s="151" t="s">
        <v>57</v>
      </c>
      <c r="C24" s="152"/>
      <c r="D24" s="97">
        <f>'orçamento R$'!I97</f>
        <v>6292.2875</v>
      </c>
      <c r="E24" s="98">
        <f t="shared" si="0"/>
        <v>10.06183017559626</v>
      </c>
      <c r="F24" s="99"/>
      <c r="G24" s="100"/>
      <c r="H24" s="102">
        <f>(20444.13-17406.03)/D24*100</f>
        <v>48.282917778311976</v>
      </c>
      <c r="I24" s="102">
        <f>H24+F24</f>
        <v>48.282917778311976</v>
      </c>
      <c r="J24" s="102">
        <f>100-L24-I24</f>
        <v>21.717082221688024</v>
      </c>
      <c r="K24" s="102">
        <f>J24+I24</f>
        <v>70</v>
      </c>
      <c r="L24" s="102">
        <v>30</v>
      </c>
      <c r="M24" s="101">
        <f t="shared" si="1"/>
        <v>100</v>
      </c>
    </row>
    <row r="25" spans="1:13" ht="19.5" customHeight="1">
      <c r="A25" s="96">
        <v>13</v>
      </c>
      <c r="B25" s="151" t="s">
        <v>239</v>
      </c>
      <c r="C25" s="152"/>
      <c r="D25" s="97">
        <f>'orçamento R$'!I118</f>
        <v>7208.600000000002</v>
      </c>
      <c r="E25" s="98">
        <f t="shared" si="0"/>
        <v>11.527081209147422</v>
      </c>
      <c r="F25" s="99"/>
      <c r="G25" s="100"/>
      <c r="H25" s="100">
        <v>60</v>
      </c>
      <c r="I25" s="100">
        <f>H25+G25</f>
        <v>60</v>
      </c>
      <c r="J25" s="99">
        <v>40</v>
      </c>
      <c r="K25" s="100">
        <f>J25+I25</f>
        <v>100</v>
      </c>
      <c r="L25" s="99"/>
      <c r="M25" s="101">
        <f t="shared" si="1"/>
        <v>100</v>
      </c>
    </row>
    <row r="26" spans="1:13" ht="19.5" customHeight="1">
      <c r="A26" s="96">
        <v>14</v>
      </c>
      <c r="B26" s="151" t="s">
        <v>250</v>
      </c>
      <c r="C26" s="152"/>
      <c r="D26" s="97">
        <f>'orçamento R$'!I122</f>
        <v>202.48749999999998</v>
      </c>
      <c r="E26" s="98">
        <f t="shared" si="0"/>
        <v>0.32379239468651855</v>
      </c>
      <c r="F26" s="99"/>
      <c r="G26" s="100"/>
      <c r="H26" s="100"/>
      <c r="I26" s="100"/>
      <c r="J26" s="99"/>
      <c r="K26" s="100"/>
      <c r="L26" s="99">
        <v>100</v>
      </c>
      <c r="M26" s="101">
        <f t="shared" si="1"/>
        <v>100</v>
      </c>
    </row>
    <row r="27" spans="1:13" ht="10.5" customHeight="1" thickBot="1">
      <c r="A27" s="103"/>
      <c r="B27" s="104"/>
      <c r="C27" s="104"/>
      <c r="D27" s="105"/>
      <c r="E27" s="106"/>
      <c r="F27" s="104"/>
      <c r="G27" s="104"/>
      <c r="H27" s="104"/>
      <c r="I27" s="104"/>
      <c r="J27" s="104"/>
      <c r="K27" s="104"/>
      <c r="L27" s="104"/>
      <c r="M27" s="107"/>
    </row>
    <row r="28" spans="1:13" ht="18" customHeight="1" thickBot="1">
      <c r="A28" s="165" t="s">
        <v>31</v>
      </c>
      <c r="B28" s="166"/>
      <c r="C28" s="167"/>
      <c r="D28" s="108">
        <f>SUM(D13:D26)</f>
        <v>62536.21250000001</v>
      </c>
      <c r="E28" s="109">
        <f>SUM(E13:E26)</f>
        <v>99.99999999999999</v>
      </c>
      <c r="F28" s="110">
        <f>SUMPRODUCT(F13:F26,$E$13:$E$26)/100</f>
        <v>18.83638619783697</v>
      </c>
      <c r="G28" s="111">
        <f>F28</f>
        <v>18.83638619783697</v>
      </c>
      <c r="H28" s="110">
        <f>SUMPRODUCT(H13:H26,$E$13:$E$26)/100</f>
        <v>32.691666448459756</v>
      </c>
      <c r="I28" s="111">
        <f>H28+G28</f>
        <v>51.52805264629673</v>
      </c>
      <c r="J28" s="110">
        <f>SUMPRODUCT(J13:J26,$E$13:$E$26)/100</f>
        <v>32.691691433983145</v>
      </c>
      <c r="K28" s="111">
        <f>J28+I28</f>
        <v>84.21974408027987</v>
      </c>
      <c r="L28" s="110">
        <f>SUMPRODUCT(L13:L26,$E$13:$E$26)/100</f>
        <v>15.78025591972011</v>
      </c>
      <c r="M28" s="112">
        <f>L28+K28</f>
        <v>99.99999999999997</v>
      </c>
    </row>
    <row r="29" spans="1:13" ht="5.25" customHeight="1" hidden="1">
      <c r="A29" s="113"/>
      <c r="B29" s="114"/>
      <c r="C29" s="114"/>
      <c r="D29" s="114"/>
      <c r="E29" s="115"/>
      <c r="F29" s="114"/>
      <c r="G29" s="114"/>
      <c r="H29" s="114"/>
      <c r="I29" s="114"/>
      <c r="J29" s="114"/>
      <c r="K29" s="114"/>
      <c r="L29" s="114"/>
      <c r="M29" s="116"/>
    </row>
    <row r="30" spans="1:13" ht="17.25" customHeight="1" thickBot="1">
      <c r="A30" s="162" t="s">
        <v>64</v>
      </c>
      <c r="B30" s="163"/>
      <c r="C30" s="164"/>
      <c r="D30" s="117"/>
      <c r="E30" s="118"/>
      <c r="F30" s="119">
        <f>$D$28*F28/100</f>
        <v>11779.5625</v>
      </c>
      <c r="G30" s="119"/>
      <c r="H30" s="119">
        <f>$D$28*H28/100</f>
        <v>20444.13</v>
      </c>
      <c r="I30" s="119"/>
      <c r="J30" s="119">
        <f>D28*J28/100</f>
        <v>20444.145625</v>
      </c>
      <c r="K30" s="119"/>
      <c r="L30" s="119">
        <f>D28*L28/100</f>
        <v>9868.374375</v>
      </c>
      <c r="M30" s="120">
        <f>SUM(F30:L30)</f>
        <v>62536.2125</v>
      </c>
    </row>
    <row r="31" spans="1:13" ht="10.5" customHeight="1">
      <c r="A31" s="121" t="s">
        <v>244</v>
      </c>
      <c r="B31" s="121"/>
      <c r="C31" s="121"/>
      <c r="D31" s="121"/>
      <c r="E31" s="122"/>
      <c r="F31" s="121"/>
      <c r="G31" s="121"/>
      <c r="H31" s="121"/>
      <c r="I31" s="121"/>
      <c r="J31" s="121"/>
      <c r="K31" s="121"/>
      <c r="L31" s="121"/>
      <c r="M31" s="121"/>
    </row>
    <row r="32" spans="1:13" ht="10.5" customHeight="1">
      <c r="A32" s="121"/>
      <c r="B32" s="121"/>
      <c r="C32" s="121"/>
      <c r="D32" s="121"/>
      <c r="E32" s="122"/>
      <c r="F32" s="121"/>
      <c r="G32" s="121"/>
      <c r="H32" s="121"/>
      <c r="I32" s="121"/>
      <c r="J32" s="121"/>
      <c r="K32" s="121"/>
      <c r="L32" s="121"/>
      <c r="M32" s="121"/>
    </row>
    <row r="33" spans="1:13" ht="10.5" customHeight="1">
      <c r="A33" s="121"/>
      <c r="B33" s="121"/>
      <c r="C33" s="121"/>
      <c r="D33" s="121"/>
      <c r="E33" s="122"/>
      <c r="F33" s="121"/>
      <c r="G33" s="121"/>
      <c r="H33" s="121"/>
      <c r="I33" s="121"/>
      <c r="J33" s="121"/>
      <c r="K33" s="121"/>
      <c r="L33" s="121"/>
      <c r="M33" s="121"/>
    </row>
    <row r="34" spans="1:13" ht="10.5" customHeight="1">
      <c r="A34" s="121"/>
      <c r="B34" s="121"/>
      <c r="C34" s="121"/>
      <c r="D34" s="121"/>
      <c r="E34" s="122"/>
      <c r="F34" s="121"/>
      <c r="G34" s="121"/>
      <c r="H34" s="121"/>
      <c r="I34" s="121"/>
      <c r="J34" s="121"/>
      <c r="K34" s="121"/>
      <c r="L34" s="121"/>
      <c r="M34" s="121"/>
    </row>
    <row r="35" ht="13.5" customHeight="1">
      <c r="A35" s="1"/>
    </row>
    <row r="40" ht="12">
      <c r="H40" s="124"/>
    </row>
  </sheetData>
  <sheetProtection password="F451" sheet="1" objects="1" scenarios="1"/>
  <mergeCells count="28">
    <mergeCell ref="A1:M1"/>
    <mergeCell ref="A2:M2"/>
    <mergeCell ref="A4:M4"/>
    <mergeCell ref="A5:M5"/>
    <mergeCell ref="A6:M6"/>
    <mergeCell ref="A7:M7"/>
    <mergeCell ref="A9:M9"/>
    <mergeCell ref="A8:B8"/>
    <mergeCell ref="F10:M10"/>
    <mergeCell ref="F11:G11"/>
    <mergeCell ref="H11:I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28:C28"/>
    <mergeCell ref="A30:C30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IGNES</cp:lastModifiedBy>
  <cp:lastPrinted>2011-09-01T15:31:18Z</cp:lastPrinted>
  <dcterms:created xsi:type="dcterms:W3CDTF">1997-10-28T18:59:41Z</dcterms:created>
  <dcterms:modified xsi:type="dcterms:W3CDTF">2011-09-01T15:41:31Z</dcterms:modified>
  <cp:category/>
  <cp:version/>
  <cp:contentType/>
  <cp:contentStatus/>
</cp:coreProperties>
</file>