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2"/>
  </bookViews>
  <sheets>
    <sheet name="LOGRADOUROS" sheetId="1" r:id="rId1"/>
    <sheet name="Plan1" sheetId="2" state="hidden" r:id="rId2"/>
    <sheet name="ORÇAMENTO" sheetId="3" r:id="rId3"/>
    <sheet name="BDI" sheetId="4" r:id="rId4"/>
    <sheet name="CRONOGRAMA" sheetId="5" r:id="rId5"/>
  </sheets>
  <externalReferences>
    <externalReference r:id="rId8"/>
  </externalReferences>
  <definedNames>
    <definedName name="_xlnm.Print_Area" localSheetId="3">'BDI'!$A$1:$J$41</definedName>
    <definedName name="_xlnm.Print_Area" localSheetId="4">'CRONOGRAMA'!$A$1:$K$22</definedName>
    <definedName name="_xlnm.Print_Area" localSheetId="0">'LOGRADOUROS'!$A$1:$G$41</definedName>
    <definedName name="_xlnm.Print_Area" localSheetId="2">'ORÇAMENTO'!$A$1:$I$48</definedName>
    <definedName name="_xlnm.Print_Titles" localSheetId="2">'ORÇAMENTO'!$3:$14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<sst xmlns="http://schemas.openxmlformats.org/spreadsheetml/2006/main" count="303" uniqueCount="192">
  <si>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</si>
  <si>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</si>
  <si>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</si>
  <si>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</si>
  <si>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</si>
  <si>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</si>
  <si>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</si>
  <si>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</si>
  <si>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</si>
  <si>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</si>
  <si>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PAVIMENTAÇÃO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</si>
  <si>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</si>
  <si>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</si>
  <si>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</si>
  <si>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</si>
  <si>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</si>
  <si>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</si>
  <si>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</si>
  <si>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</si>
  <si>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</si>
  <si>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</si>
  <si>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</si>
  <si>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</si>
  <si>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</si>
  <si>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</si>
  <si>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</si>
  <si>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</si>
  <si>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</si>
  <si>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</si>
  <si>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</si>
  <si>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</si>
  <si>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</si>
  <si>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</si>
  <si>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</si>
  <si>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</si>
  <si>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</si>
  <si>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</si>
  <si>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</si>
  <si>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</si>
  <si>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</si>
  <si>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</si>
  <si>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</si>
  <si>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</si>
  <si>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</si>
  <si>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</si>
  <si>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</si>
  <si>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</si>
  <si>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</si>
  <si>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</si>
  <si>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</si>
  <si>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m3xkm</t>
  </si>
  <si>
    <t>Abertura da caixa com limpeza da área</t>
  </si>
  <si>
    <t>Bota fora do material escavado DMT=3 Km</t>
  </si>
  <si>
    <t>t</t>
  </si>
  <si>
    <t>m3</t>
  </si>
  <si>
    <t>Escavação e carga de material de jazida</t>
  </si>
  <si>
    <t>Serviços topograficos</t>
  </si>
  <si>
    <t>CRONOGRAMA DE DESEMBOLSO</t>
  </si>
  <si>
    <t>REPASSE</t>
  </si>
  <si>
    <t>CONTRAPARTIDA</t>
  </si>
  <si>
    <t>1º MÊS</t>
  </si>
  <si>
    <t>2º MÊS</t>
  </si>
  <si>
    <t>RECURSO</t>
  </si>
  <si>
    <t>MÊS - 3</t>
  </si>
  <si>
    <t>MÊS -  4</t>
  </si>
  <si>
    <t>MÊS -  5</t>
  </si>
  <si>
    <t>MÊS -  6</t>
  </si>
  <si>
    <t>PREFEITURA  DE PATOS DE MINAS</t>
  </si>
  <si>
    <t xml:space="preserve">RELAÇÃO DE VIAS </t>
  </si>
  <si>
    <t>LOGRADOURO</t>
  </si>
  <si>
    <t>TRECHO</t>
  </si>
  <si>
    <t>COMP. (m)</t>
  </si>
  <si>
    <t>LARGURA (m)</t>
  </si>
  <si>
    <t>AREA (m2)</t>
  </si>
  <si>
    <t>PAVIMENTO</t>
  </si>
  <si>
    <t xml:space="preserve">INÍCIO </t>
  </si>
  <si>
    <t>FINAL</t>
  </si>
  <si>
    <t>EXISTENTE</t>
  </si>
  <si>
    <t>Rua João José Alexandre</t>
  </si>
  <si>
    <t>Av. Maria Fátima Borges</t>
  </si>
  <si>
    <t>Pavimentação existente</t>
  </si>
  <si>
    <t>Rua Horizonte</t>
  </si>
  <si>
    <t>Terra</t>
  </si>
  <si>
    <t>Rua João G. de Souza</t>
  </si>
  <si>
    <t>Rua Aprígio José de Souza</t>
  </si>
  <si>
    <t>Rua Geraldo Queiroz</t>
  </si>
  <si>
    <t>Rua Saturno</t>
  </si>
  <si>
    <t>Beco da Rua G. Queiroz</t>
  </si>
  <si>
    <t>Final</t>
  </si>
  <si>
    <t>3º MÊS</t>
  </si>
  <si>
    <t>2.1</t>
  </si>
  <si>
    <t>SINAPI</t>
  </si>
  <si>
    <t>74209/1</t>
  </si>
  <si>
    <t>73822/2</t>
  </si>
  <si>
    <t>72898+72856</t>
  </si>
  <si>
    <t>OBS.: COMUNIDADE SITUADA A 40 KM DA SEDE DO MUNICIPIO</t>
  </si>
  <si>
    <t>TOTAIS</t>
  </si>
  <si>
    <t>ÁREA (m2)</t>
  </si>
  <si>
    <t>COMPR.(m)</t>
  </si>
  <si>
    <t>LARG.(m)</t>
  </si>
  <si>
    <t>MEIO FIOS</t>
  </si>
  <si>
    <t>PAVIMENTAÇÃO DE VIAS</t>
  </si>
  <si>
    <t xml:space="preserve">PAVIMENTAÇÃO 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</si>
  <si>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</si>
  <si>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</si>
  <si>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</si>
  <si>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</si>
  <si>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</si>
  <si>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</si>
  <si>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</si>
  <si>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</si>
  <si>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</si>
  <si>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</si>
  <si>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</si>
  <si>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</si>
  <si>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</si>
  <si>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</si>
  <si>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</si>
  <si>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</si>
  <si>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</si>
  <si>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</si>
  <si>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</si>
  <si>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</si>
  <si>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</si>
  <si>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</si>
  <si>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</si>
  <si>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</si>
  <si>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</si>
  <si>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</si>
  <si>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RUA PIO DO VALE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</si>
  <si>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</si>
  <si>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</si>
  <si>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</si>
  <si>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</si>
  <si>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</si>
  <si>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</si>
  <si>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</si>
  <si>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</si>
  <si>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</si>
  <si>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CRONOGRAMA FISICO FINANCEIRO</t>
  </si>
  <si>
    <t>SERVICOS PRELIMINARES</t>
  </si>
  <si>
    <t xml:space="preserve">Sub Total 1 </t>
  </si>
  <si>
    <t>MOVIMENTO DE TERRA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</si>
  <si>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</si>
  <si>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</si>
  <si>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</si>
  <si>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</si>
  <si>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</si>
  <si>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</si>
  <si>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</si>
  <si>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</si>
  <si>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</si>
  <si>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</si>
  <si>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SERVIÇOS COMPLEMENTARES</t>
  </si>
  <si>
    <t>4.1</t>
  </si>
  <si>
    <t>4.2</t>
  </si>
  <si>
    <t>Rebaixamento de meio fio para acessibilidade</t>
  </si>
  <si>
    <t>REFERÊNCIA DE PREÇOS: TABELA SINAPI</t>
  </si>
  <si>
    <t>DATA DE REFERÊNCIA : Jan 2012</t>
  </si>
  <si>
    <t xml:space="preserve">PROF. RESP.: MARIA IGNÊS SILVÉRIO                     </t>
  </si>
  <si>
    <t>CREA: MG-30.465/D</t>
  </si>
  <si>
    <t>BDI:</t>
  </si>
  <si>
    <t>LOCAL:  DISTRITO DE SANTANA DE PATOS  - PATOS DE MINAS/MG</t>
  </si>
  <si>
    <t xml:space="preserve">OBRA : PAVIMENTAÇÃO DE VIAS URBANAS - DISTRITO DE SANTANA DE PATOS - PATOS DE MINAS /MG </t>
  </si>
  <si>
    <t>DATA: 11/03/2012</t>
  </si>
  <si>
    <t>RUA MANOEL SALVADOR- estaca 0</t>
  </si>
  <si>
    <t>até o BECO - estaca 28</t>
  </si>
  <si>
    <t>BECO - estaca 28</t>
  </si>
  <si>
    <t>até a estaca 33+19,35m( 40m após o BECO)</t>
  </si>
  <si>
    <t xml:space="preserve">OBRA : PAVIMENTAÇÃO DE VIAS URBANAS - SANTANA DE PATOS /MG </t>
  </si>
  <si>
    <t>LOCAL: DISTRITO DE SANTANA DE PATOS /MG</t>
  </si>
  <si>
    <t>PROGRAMA : TURISMO SOCIAL NO BRASIL</t>
  </si>
  <si>
    <t>CONTRATO: 0348.573-84 -MTUR</t>
  </si>
  <si>
    <t>ART Nº : 104.446</t>
  </si>
  <si>
    <t>Secretaria  Municipal de Planejamento Urbano e Desenvolvimento Econômico</t>
  </si>
  <si>
    <t xml:space="preserve">Placas da obra </t>
  </si>
  <si>
    <t>Fornecimento e colocação de meio-fio e sarjeta conjugados de concreto 15 MPa, sendo o meio fio com base de 15 cm e altura de 23 cm e a sarjeta com largura  de 30 cm e espessura de 8 cm , moldado " in loco" com extrusora</t>
  </si>
  <si>
    <t>74237/1</t>
  </si>
  <si>
    <t>Transporte de material de jazida, DMT=50Km</t>
  </si>
  <si>
    <t>Transporte de CBUQ em rodovia pavimentada,    DMT=35,00 km</t>
  </si>
  <si>
    <t>73916/2</t>
  </si>
  <si>
    <t>Placa esmaltada para identificação do nome da rua, dimensões de     45x25 cm</t>
  </si>
  <si>
    <t>un</t>
  </si>
  <si>
    <t>Sinalização horizontal com tinta retrorrefletiva a base de resina acrilica com microesferas de vidro</t>
  </si>
  <si>
    <t>DENIT-SICRO              2- 4 S 06 200 02</t>
  </si>
  <si>
    <t>4.3</t>
  </si>
  <si>
    <t>Fornecimento e implantação de placa de sinalização, totalmente refletiva, inclusive suporte de fixação</t>
  </si>
  <si>
    <t>4.4</t>
  </si>
  <si>
    <t>4.5</t>
  </si>
  <si>
    <t>PRAZO DE EXECUÇÃO:1 MÊS</t>
  </si>
  <si>
    <t>PRAZO DE EXECUÇÃO: 1 MÊS</t>
  </si>
  <si>
    <t>BDI: 29,52%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</si>
</sst>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7" fillId="5" borderId="0" xfId="0" applyNumberFormat="1" applyFont="1" applyFill="1" applyAlignment="1">
      <alignment horizontal="center" vertical="top"/>
    </xf>
    <xf numFmtId="4" fontId="7" fillId="5" borderId="0" xfId="0" applyNumberFormat="1" applyFont="1" applyFill="1" applyAlignment="1">
      <alignment vertical="top" wrapText="1"/>
    </xf>
    <xf numFmtId="4" fontId="7" fillId="5" borderId="0" xfId="0" applyNumberFormat="1" applyFont="1" applyFill="1" applyAlignment="1">
      <alignment/>
    </xf>
    <xf numFmtId="169" fontId="9" fillId="0" borderId="5" xfId="21" applyFont="1" applyBorder="1" applyAlignment="1">
      <alignment horizontal="center"/>
    </xf>
    <xf numFmtId="2" fontId="0" fillId="5" borderId="0" xfId="19" applyNumberFormat="1" applyFont="1" applyFill="1">
      <alignment/>
      <protection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69" fontId="0" fillId="0" borderId="5" xfId="2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82" fontId="1" fillId="0" borderId="0" xfId="21" applyNumberFormat="1" applyFont="1" applyFill="1" applyBorder="1" applyAlignment="1">
      <alignment/>
    </xf>
    <xf numFmtId="169" fontId="0" fillId="0" borderId="0" xfId="21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169" fontId="4" fillId="0" borderId="5" xfId="21" applyBorder="1" applyAlignment="1">
      <alignment/>
    </xf>
    <xf numFmtId="2" fontId="9" fillId="0" borderId="5" xfId="19" applyNumberFormat="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169" fontId="0" fillId="6" borderId="2" xfId="21" applyFont="1" applyFill="1" applyBorder="1" applyAlignment="1">
      <alignment horizontal="centerContinuous"/>
    </xf>
    <xf numFmtId="9" fontId="1" fillId="6" borderId="3" xfId="2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5" borderId="5" xfId="0" applyFill="1" applyBorder="1" applyAlignment="1">
      <alignment/>
    </xf>
    <xf numFmtId="169" fontId="0" fillId="5" borderId="5" xfId="21" applyFill="1" applyBorder="1" applyAlignment="1">
      <alignment/>
    </xf>
    <xf numFmtId="0" fontId="0" fillId="5" borderId="0" xfId="0" applyFill="1" applyAlignment="1">
      <alignment/>
    </xf>
    <xf numFmtId="43" fontId="1" fillId="0" borderId="5" xfId="0" applyNumberFormat="1" applyFont="1" applyBorder="1" applyAlignment="1">
      <alignment/>
    </xf>
    <xf numFmtId="168" fontId="1" fillId="0" borderId="5" xfId="17" applyFont="1" applyBorder="1" applyAlignment="1">
      <alignment/>
    </xf>
    <xf numFmtId="2" fontId="4" fillId="5" borderId="27" xfId="19" applyNumberFormat="1" applyFont="1" applyFill="1" applyBorder="1">
      <alignment/>
      <protection/>
    </xf>
    <xf numFmtId="182" fontId="1" fillId="7" borderId="28" xfId="21" applyNumberFormat="1" applyFont="1" applyFill="1" applyBorder="1" applyAlignment="1">
      <alignment/>
    </xf>
    <xf numFmtId="4" fontId="7" fillId="5" borderId="0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182" fontId="1" fillId="0" borderId="5" xfId="21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5" borderId="0" xfId="0" applyFill="1" applyBorder="1" applyAlignment="1">
      <alignment/>
    </xf>
    <xf numFmtId="9" fontId="1" fillId="5" borderId="3" xfId="2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182" fontId="0" fillId="0" borderId="5" xfId="21" applyNumberFormat="1" applyBorder="1" applyAlignment="1">
      <alignment/>
    </xf>
    <xf numFmtId="169" fontId="1" fillId="0" borderId="5" xfId="21" applyFont="1" applyFill="1" applyBorder="1" applyAlignment="1">
      <alignment/>
    </xf>
    <xf numFmtId="0" fontId="1" fillId="0" borderId="21" xfId="0" applyFont="1" applyBorder="1" applyAlignment="1">
      <alignment horizontal="center"/>
    </xf>
    <xf numFmtId="169" fontId="1" fillId="7" borderId="28" xfId="21" applyFont="1" applyFill="1" applyBorder="1" applyAlignment="1">
      <alignment/>
    </xf>
    <xf numFmtId="2" fontId="0" fillId="0" borderId="6" xfId="19" applyNumberFormat="1" applyFont="1" applyBorder="1">
      <alignment/>
      <protection/>
    </xf>
    <xf numFmtId="2" fontId="0" fillId="0" borderId="7" xfId="19" applyNumberFormat="1" applyFont="1" applyBorder="1">
      <alignment/>
      <protection/>
    </xf>
    <xf numFmtId="2" fontId="0" fillId="0" borderId="8" xfId="19" applyNumberFormat="1" applyFont="1" applyBorder="1">
      <alignment/>
      <protection/>
    </xf>
    <xf numFmtId="2" fontId="0" fillId="0" borderId="8" xfId="19" applyNumberFormat="1" applyFont="1" applyBorder="1" applyAlignment="1">
      <alignment horizontal="center"/>
      <protection/>
    </xf>
    <xf numFmtId="2" fontId="1" fillId="0" borderId="12" xfId="19" applyNumberFormat="1" applyFont="1" applyBorder="1" applyAlignment="1">
      <alignment horizontal="center"/>
      <protection/>
    </xf>
    <xf numFmtId="2" fontId="1" fillId="0" borderId="13" xfId="19" applyNumberFormat="1" applyFont="1" applyBorder="1" applyAlignment="1">
      <alignment horizontal="centerContinuous"/>
      <protection/>
    </xf>
    <xf numFmtId="2" fontId="1" fillId="0" borderId="13" xfId="19" applyNumberFormat="1" applyFont="1" applyBorder="1" applyAlignment="1">
      <alignment horizontal="center"/>
      <protection/>
    </xf>
    <xf numFmtId="2" fontId="1" fillId="5" borderId="14" xfId="19" applyNumberFormat="1" applyFont="1" applyFill="1" applyBorder="1" applyAlignment="1" applyProtection="1">
      <alignment horizontal="centerContinuous"/>
      <protection locked="0"/>
    </xf>
    <xf numFmtId="2" fontId="1" fillId="5" borderId="15" xfId="19" applyNumberFormat="1" applyFont="1" applyFill="1" applyBorder="1" applyAlignment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 locked="0"/>
    </xf>
    <xf numFmtId="2" fontId="1" fillId="6" borderId="15" xfId="19" applyNumberFormat="1" applyFont="1" applyFill="1" applyBorder="1" applyAlignment="1">
      <alignment horizontal="centerContinuous"/>
      <protection/>
    </xf>
    <xf numFmtId="2" fontId="1" fillId="0" borderId="17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Continuous"/>
      <protection/>
    </xf>
    <xf numFmtId="2" fontId="1" fillId="0" borderId="18" xfId="19" applyNumberFormat="1" applyFont="1" applyBorder="1" applyAlignment="1">
      <alignment horizontal="center"/>
      <protection/>
    </xf>
    <xf numFmtId="2" fontId="1" fillId="5" borderId="19" xfId="19" applyNumberFormat="1" applyFont="1" applyFill="1" applyBorder="1" applyAlignment="1">
      <alignment horizontal="centerContinuous"/>
      <protection/>
    </xf>
    <xf numFmtId="2" fontId="1" fillId="6" borderId="19" xfId="19" applyNumberFormat="1" applyFont="1" applyFill="1" applyBorder="1" applyAlignment="1">
      <alignment horizontal="centerContinuous"/>
      <protection/>
    </xf>
    <xf numFmtId="1" fontId="0" fillId="0" borderId="21" xfId="19" applyNumberFormat="1" applyFont="1" applyBorder="1" applyAlignment="1">
      <alignment horizontal="center"/>
      <protection/>
    </xf>
    <xf numFmtId="2" fontId="0" fillId="0" borderId="22" xfId="19" applyNumberFormat="1" applyFont="1" applyBorder="1">
      <alignment/>
      <protection/>
    </xf>
    <xf numFmtId="2" fontId="0" fillId="0" borderId="23" xfId="19" applyNumberFormat="1" applyFont="1" applyBorder="1">
      <alignment/>
      <protection/>
    </xf>
    <xf numFmtId="165" fontId="0" fillId="8" borderId="23" xfId="19" applyNumberFormat="1" applyFont="1" applyFill="1" applyBorder="1" applyAlignment="1">
      <alignment horizontal="right"/>
      <protection/>
    </xf>
    <xf numFmtId="2" fontId="0" fillId="5" borderId="5" xfId="19" applyNumberFormat="1" applyFont="1" applyFill="1" applyBorder="1" applyProtection="1">
      <alignment/>
      <protection locked="0"/>
    </xf>
    <xf numFmtId="2" fontId="0" fillId="5" borderId="5" xfId="19" applyNumberFormat="1" applyFont="1" applyFill="1" applyBorder="1">
      <alignment/>
      <protection/>
    </xf>
    <xf numFmtId="2" fontId="0" fillId="6" borderId="5" xfId="19" applyNumberFormat="1" applyFont="1" applyFill="1" applyBorder="1" applyProtection="1">
      <alignment/>
      <protection locked="0"/>
    </xf>
    <xf numFmtId="2" fontId="0" fillId="6" borderId="5" xfId="19" applyNumberFormat="1" applyFont="1" applyFill="1" applyBorder="1">
      <alignment/>
      <protection/>
    </xf>
    <xf numFmtId="1" fontId="0" fillId="2" borderId="0" xfId="19" applyNumberFormat="1" applyFont="1" applyFill="1" applyBorder="1" applyAlignment="1">
      <alignment horizontal="center"/>
      <protection/>
    </xf>
    <xf numFmtId="2" fontId="0" fillId="2" borderId="0" xfId="19" applyNumberFormat="1" applyFont="1" applyFill="1" applyBorder="1">
      <alignment/>
      <protection/>
    </xf>
    <xf numFmtId="165" fontId="0" fillId="2" borderId="0" xfId="19" applyNumberFormat="1" applyFont="1" applyFill="1" applyBorder="1" applyAlignment="1">
      <alignment horizontal="right"/>
      <protection/>
    </xf>
    <xf numFmtId="2" fontId="0" fillId="2" borderId="0" xfId="19" applyNumberFormat="1" applyFont="1" applyFill="1" applyBorder="1" applyAlignment="1">
      <alignment horizontal="center"/>
      <protection/>
    </xf>
    <xf numFmtId="2" fontId="0" fillId="5" borderId="0" xfId="19" applyNumberFormat="1" applyFont="1" applyFill="1" applyBorder="1" applyProtection="1">
      <alignment/>
      <protection locked="0"/>
    </xf>
    <xf numFmtId="2" fontId="0" fillId="5" borderId="0" xfId="19" applyNumberFormat="1" applyFont="1" applyFill="1" applyBorder="1">
      <alignment/>
      <protection/>
    </xf>
    <xf numFmtId="2" fontId="0" fillId="6" borderId="0" xfId="19" applyNumberFormat="1" applyFont="1" applyFill="1" applyBorder="1" applyProtection="1">
      <alignment/>
      <protection locked="0"/>
    </xf>
    <xf numFmtId="2" fontId="0" fillId="6" borderId="0" xfId="19" applyNumberFormat="1" applyFont="1" applyFill="1" applyBorder="1">
      <alignment/>
      <protection/>
    </xf>
    <xf numFmtId="4" fontId="1" fillId="5" borderId="1" xfId="19" applyNumberFormat="1" applyFont="1" applyFill="1" applyBorder="1">
      <alignment/>
      <protection/>
    </xf>
    <xf numFmtId="2" fontId="1" fillId="0" borderId="2" xfId="19" applyNumberFormat="1" applyFont="1" applyBorder="1" applyAlignment="1">
      <alignment horizontal="center"/>
      <protection/>
    </xf>
    <xf numFmtId="2" fontId="0" fillId="5" borderId="0" xfId="19" applyNumberFormat="1" applyFont="1" applyFill="1" applyAlignment="1">
      <alignment horizontal="center"/>
      <protection/>
    </xf>
    <xf numFmtId="2" fontId="0" fillId="0" borderId="5" xfId="19" applyNumberFormat="1" applyFont="1" applyBorder="1" applyAlignment="1">
      <alignment horizontal="center" vertical="center"/>
      <protection/>
    </xf>
    <xf numFmtId="9" fontId="0" fillId="5" borderId="2" xfId="20" applyFont="1" applyFill="1" applyBorder="1" applyAlignment="1">
      <alignment horizontal="centerContinuous"/>
    </xf>
    <xf numFmtId="169" fontId="1" fillId="0" borderId="23" xfId="21" applyFont="1" applyBorder="1" applyAlignment="1">
      <alignment vertical="center"/>
    </xf>
    <xf numFmtId="169" fontId="0" fillId="0" borderId="23" xfId="21" applyFont="1" applyBorder="1" applyAlignment="1">
      <alignment horizontal="center"/>
    </xf>
    <xf numFmtId="10" fontId="0" fillId="5" borderId="29" xfId="20" applyNumberForma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7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10" fontId="0" fillId="0" borderId="29" xfId="20" applyNumberFormat="1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" fontId="1" fillId="5" borderId="5" xfId="0" applyNumberFormat="1" applyFont="1" applyFill="1" applyBorder="1" applyAlignment="1">
      <alignment/>
    </xf>
    <xf numFmtId="0" fontId="1" fillId="5" borderId="5" xfId="0" applyNumberFormat="1" applyFont="1" applyFill="1" applyBorder="1" applyAlignment="1">
      <alignment horizontal="center" vertical="top"/>
    </xf>
    <xf numFmtId="4" fontId="1" fillId="5" borderId="5" xfId="0" applyNumberFormat="1" applyFont="1" applyFill="1" applyBorder="1" applyAlignment="1">
      <alignment vertical="top" wrapText="1"/>
    </xf>
    <xf numFmtId="4" fontId="1" fillId="5" borderId="5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4" fontId="0" fillId="5" borderId="5" xfId="0" applyNumberFormat="1" applyFont="1" applyFill="1" applyBorder="1" applyAlignment="1">
      <alignment horizontal="center"/>
    </xf>
    <xf numFmtId="169" fontId="0" fillId="5" borderId="5" xfId="21" applyFont="1" applyFill="1" applyBorder="1" applyAlignment="1">
      <alignment horizontal="center"/>
    </xf>
    <xf numFmtId="0" fontId="0" fillId="5" borderId="5" xfId="0" applyFont="1" applyFill="1" applyBorder="1" applyAlignment="1">
      <alignment vertical="top" wrapText="1"/>
    </xf>
    <xf numFmtId="169" fontId="0" fillId="0" borderId="5" xfId="21" applyFont="1" applyFill="1" applyBorder="1" applyAlignment="1">
      <alignment horizontal="center"/>
    </xf>
    <xf numFmtId="0" fontId="1" fillId="5" borderId="5" xfId="0" applyFont="1" applyFill="1" applyBorder="1" applyAlignment="1">
      <alignment vertical="top" wrapText="1"/>
    </xf>
    <xf numFmtId="169" fontId="1" fillId="0" borderId="5" xfId="2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0" fillId="0" borderId="5" xfId="21" applyFont="1" applyBorder="1" applyAlignment="1">
      <alignment horizontal="center"/>
    </xf>
    <xf numFmtId="0" fontId="7" fillId="5" borderId="5" xfId="0" applyNumberFormat="1" applyFont="1" applyFill="1" applyBorder="1" applyAlignment="1">
      <alignment horizontal="left" vertical="top"/>
    </xf>
    <xf numFmtId="169" fontId="0" fillId="5" borderId="5" xfId="21" applyFont="1" applyFill="1" applyBorder="1" applyAlignment="1">
      <alignment/>
    </xf>
    <xf numFmtId="4" fontId="18" fillId="5" borderId="0" xfId="0" applyNumberFormat="1" applyFont="1" applyFill="1" applyAlignment="1">
      <alignment/>
    </xf>
    <xf numFmtId="0" fontId="18" fillId="5" borderId="0" xfId="0" applyNumberFormat="1" applyFont="1" applyFill="1" applyAlignment="1">
      <alignment horizontal="center" vertical="top"/>
    </xf>
    <xf numFmtId="4" fontId="18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center"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43" fontId="1" fillId="5" borderId="0" xfId="0" applyNumberFormat="1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0" borderId="5" xfId="0" applyFill="1" applyBorder="1" applyAlignment="1">
      <alignment horizontal="right" vertical="top"/>
    </xf>
    <xf numFmtId="169" fontId="0" fillId="0" borderId="5" xfId="2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5" borderId="0" xfId="0" applyFont="1" applyFill="1" applyAlignment="1" applyProtection="1">
      <alignment/>
      <protection/>
    </xf>
    <xf numFmtId="0" fontId="0" fillId="5" borderId="26" xfId="0" applyFont="1" applyFill="1" applyBorder="1" applyAlignment="1" applyProtection="1">
      <alignment horizontal="left" vertical="center"/>
      <protection/>
    </xf>
    <xf numFmtId="0" fontId="0" fillId="5" borderId="26" xfId="0" applyNumberFormat="1" applyFont="1" applyFill="1" applyBorder="1" applyAlignment="1">
      <alignment horizontal="center" vertical="top"/>
    </xf>
    <xf numFmtId="2" fontId="0" fillId="5" borderId="26" xfId="0" applyNumberFormat="1" applyFont="1" applyFill="1" applyBorder="1" applyAlignment="1">
      <alignment vertical="top" wrapText="1"/>
    </xf>
    <xf numFmtId="2" fontId="0" fillId="5" borderId="26" xfId="0" applyNumberFormat="1" applyFont="1" applyFill="1" applyBorder="1" applyAlignment="1">
      <alignment horizontal="center"/>
    </xf>
    <xf numFmtId="0" fontId="0" fillId="5" borderId="26" xfId="0" applyFont="1" applyFill="1" applyBorder="1" applyAlignment="1" applyProtection="1">
      <alignment horizontal="center"/>
      <protection/>
    </xf>
    <xf numFmtId="43" fontId="0" fillId="5" borderId="5" xfId="0" applyNumberFormat="1" applyFont="1" applyFill="1" applyBorder="1" applyAlignment="1" applyProtection="1">
      <alignment horizontal="center"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 horizontal="left"/>
      <protection/>
    </xf>
    <xf numFmtId="171" fontId="0" fillId="5" borderId="0" xfId="0" applyNumberFormat="1" applyFill="1" applyAlignment="1" applyProtection="1">
      <alignment/>
      <protection/>
    </xf>
    <xf numFmtId="0" fontId="20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0" fontId="6" fillId="5" borderId="5" xfId="20" applyNumberFormat="1" applyFont="1" applyFill="1" applyBorder="1" applyAlignment="1">
      <alignment horizontal="center"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8" fillId="5" borderId="5" xfId="21" applyFont="1" applyFill="1" applyBorder="1" applyAlignment="1" applyProtection="1">
      <alignment/>
      <protection/>
    </xf>
    <xf numFmtId="43" fontId="18" fillId="5" borderId="0" xfId="0" applyNumberFormat="1" applyFont="1" applyFill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5" borderId="18" xfId="0" applyFill="1" applyBorder="1" applyAlignment="1">
      <alignment/>
    </xf>
    <xf numFmtId="0" fontId="0" fillId="0" borderId="17" xfId="0" applyBorder="1" applyAlignment="1">
      <alignment/>
    </xf>
    <xf numFmtId="169" fontId="1" fillId="5" borderId="5" xfId="21" applyFont="1" applyFill="1" applyBorder="1" applyAlignment="1">
      <alignment horizontal="center"/>
    </xf>
    <xf numFmtId="168" fontId="5" fillId="5" borderId="5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30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 vertical="top"/>
      <protection/>
    </xf>
    <xf numFmtId="168" fontId="18" fillId="5" borderId="30" xfId="17" applyFont="1" applyFill="1" applyBorder="1" applyAlignment="1" applyProtection="1">
      <alignment vertical="top"/>
      <protection/>
    </xf>
    <xf numFmtId="4" fontId="19" fillId="5" borderId="30" xfId="0" applyNumberFormat="1" applyFont="1" applyFill="1" applyBorder="1" applyAlignment="1" applyProtection="1">
      <alignment vertical="top"/>
      <protection/>
    </xf>
    <xf numFmtId="168" fontId="18" fillId="5" borderId="23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8" fontId="18" fillId="5" borderId="30" xfId="17" applyFont="1" applyFill="1" applyBorder="1" applyAlignment="1" applyProtection="1">
      <alignment/>
      <protection/>
    </xf>
    <xf numFmtId="168" fontId="6" fillId="5" borderId="30" xfId="17" applyFont="1" applyFill="1" applyBorder="1" applyAlignment="1" applyProtection="1">
      <alignment/>
      <protection/>
    </xf>
    <xf numFmtId="168" fontId="6" fillId="5" borderId="5" xfId="17" applyFont="1" applyFill="1" applyBorder="1" applyAlignment="1" applyProtection="1">
      <alignment/>
      <protection/>
    </xf>
    <xf numFmtId="168" fontId="6" fillId="5" borderId="22" xfId="17" applyFont="1" applyFill="1" applyBorder="1" applyAlignment="1" applyProtection="1">
      <alignment/>
      <protection/>
    </xf>
    <xf numFmtId="4" fontId="14" fillId="5" borderId="30" xfId="0" applyNumberFormat="1" applyFont="1" applyFill="1" applyBorder="1" applyAlignment="1" applyProtection="1">
      <alignment vertical="top"/>
      <protection/>
    </xf>
    <xf numFmtId="168" fontId="18" fillId="5" borderId="23" xfId="17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0" fontId="6" fillId="5" borderId="23" xfId="20" applyNumberFormat="1" applyFont="1" applyFill="1" applyBorder="1" applyAlignment="1">
      <alignment horizontal="center"/>
    </xf>
    <xf numFmtId="0" fontId="15" fillId="5" borderId="30" xfId="0" applyFont="1" applyFill="1" applyBorder="1" applyAlignment="1" applyProtection="1">
      <alignment/>
      <protection/>
    </xf>
    <xf numFmtId="0" fontId="15" fillId="5" borderId="23" xfId="0" applyFont="1" applyFill="1" applyBorder="1" applyAlignment="1" applyProtection="1">
      <alignment/>
      <protection/>
    </xf>
    <xf numFmtId="168" fontId="18" fillId="5" borderId="31" xfId="17" applyFont="1" applyFill="1" applyBorder="1" applyAlignment="1" applyProtection="1">
      <alignment vertical="top"/>
      <protection/>
    </xf>
    <xf numFmtId="168" fontId="18" fillId="5" borderId="32" xfId="17" applyFont="1" applyFill="1" applyBorder="1" applyAlignment="1" applyProtection="1">
      <alignment vertical="top"/>
      <protection/>
    </xf>
    <xf numFmtId="168" fontId="18" fillId="5" borderId="14" xfId="17" applyFont="1" applyFill="1" applyBorder="1" applyAlignment="1" applyProtection="1">
      <alignment vertical="top"/>
      <protection/>
    </xf>
    <xf numFmtId="168" fontId="18" fillId="5" borderId="33" xfId="17" applyFont="1" applyFill="1" applyBorder="1" applyAlignment="1" applyProtection="1">
      <alignment vertical="top"/>
      <protection/>
    </xf>
    <xf numFmtId="2" fontId="4" fillId="0" borderId="30" xfId="19" applyNumberFormat="1" applyBorder="1">
      <alignment/>
      <protection/>
    </xf>
    <xf numFmtId="2" fontId="4" fillId="0" borderId="23" xfId="19" applyNumberFormat="1" applyBorder="1">
      <alignment/>
      <protection/>
    </xf>
    <xf numFmtId="2" fontId="4" fillId="0" borderId="33" xfId="19" applyNumberFormat="1" applyBorder="1">
      <alignment/>
      <protection/>
    </xf>
    <xf numFmtId="2" fontId="4" fillId="0" borderId="15" xfId="19" applyNumberFormat="1" applyBorder="1">
      <alignment/>
      <protection/>
    </xf>
    <xf numFmtId="9" fontId="0" fillId="5" borderId="5" xfId="20" applyFont="1" applyFill="1" applyBorder="1" applyAlignment="1" applyProtection="1">
      <alignment/>
      <protection locked="0"/>
    </xf>
    <xf numFmtId="9" fontId="0" fillId="5" borderId="5" xfId="20" applyFont="1" applyFill="1" applyBorder="1" applyAlignment="1">
      <alignment/>
    </xf>
    <xf numFmtId="10" fontId="0" fillId="5" borderId="5" xfId="20" applyNumberFormat="1" applyFont="1" applyFill="1" applyBorder="1" applyAlignment="1" applyProtection="1">
      <alignment/>
      <protection locked="0"/>
    </xf>
    <xf numFmtId="10" fontId="0" fillId="5" borderId="5" xfId="20" applyNumberFormat="1" applyFont="1" applyFill="1" applyBorder="1" applyAlignment="1">
      <alignment/>
    </xf>
    <xf numFmtId="4" fontId="19" fillId="5" borderId="23" xfId="0" applyNumberFormat="1" applyFont="1" applyFill="1" applyBorder="1" applyAlignment="1" applyProtection="1">
      <alignment vertical="top"/>
      <protection/>
    </xf>
    <xf numFmtId="168" fontId="5" fillId="5" borderId="26" xfId="17" applyFont="1" applyFill="1" applyBorder="1" applyAlignment="1" applyProtection="1">
      <alignment vertical="top"/>
      <protection/>
    </xf>
    <xf numFmtId="168" fontId="5" fillId="5" borderId="34" xfId="17" applyFont="1" applyFill="1" applyBorder="1" applyAlignment="1" applyProtection="1">
      <alignment vertical="top"/>
      <protection/>
    </xf>
    <xf numFmtId="168" fontId="5" fillId="5" borderId="31" xfId="17" applyFont="1" applyFill="1" applyBorder="1" applyAlignment="1" applyProtection="1">
      <alignment vertical="top"/>
      <protection/>
    </xf>
    <xf numFmtId="4" fontId="19" fillId="5" borderId="31" xfId="0" applyNumberFormat="1" applyFont="1" applyFill="1" applyBorder="1" applyAlignment="1" applyProtection="1">
      <alignment vertical="top"/>
      <protection/>
    </xf>
    <xf numFmtId="0" fontId="15" fillId="5" borderId="31" xfId="0" applyFont="1" applyFill="1" applyBorder="1" applyAlignment="1" applyProtection="1">
      <alignment/>
      <protection/>
    </xf>
    <xf numFmtId="0" fontId="15" fillId="5" borderId="32" xfId="0" applyFont="1" applyFill="1" applyBorder="1" applyAlignment="1" applyProtection="1">
      <alignment/>
      <protection/>
    </xf>
    <xf numFmtId="43" fontId="1" fillId="7" borderId="5" xfId="21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18" fillId="5" borderId="30" xfId="0" applyNumberFormat="1" applyFont="1" applyFill="1" applyBorder="1" applyAlignment="1" applyProtection="1">
      <alignment vertical="top"/>
      <protection/>
    </xf>
    <xf numFmtId="4" fontId="18" fillId="5" borderId="23" xfId="0" applyNumberFormat="1" applyFont="1" applyFill="1" applyBorder="1" applyAlignment="1" applyProtection="1">
      <alignment vertical="top"/>
      <protection/>
    </xf>
    <xf numFmtId="4" fontId="18" fillId="0" borderId="30" xfId="0" applyNumberFormat="1" applyFont="1" applyFill="1" applyBorder="1" applyAlignment="1" applyProtection="1">
      <alignment vertical="top"/>
      <protection/>
    </xf>
    <xf numFmtId="4" fontId="18" fillId="0" borderId="23" xfId="0" applyNumberFormat="1" applyFont="1" applyFill="1" applyBorder="1" applyAlignment="1" applyProtection="1">
      <alignment vertical="top"/>
      <protection/>
    </xf>
    <xf numFmtId="4" fontId="18" fillId="0" borderId="33" xfId="0" applyNumberFormat="1" applyFont="1" applyFill="1" applyBorder="1" applyAlignment="1" applyProtection="1">
      <alignment horizontal="center" vertical="top"/>
      <protection/>
    </xf>
    <xf numFmtId="4" fontId="18" fillId="0" borderId="30" xfId="0" applyNumberFormat="1" applyFont="1" applyFill="1" applyBorder="1" applyAlignment="1" applyProtection="1">
      <alignment horizontal="center" vertical="top"/>
      <protection/>
    </xf>
    <xf numFmtId="4" fontId="18" fillId="0" borderId="23" xfId="0" applyNumberFormat="1" applyFont="1" applyFill="1" applyBorder="1" applyAlignment="1" applyProtection="1">
      <alignment horizontal="center" vertical="top"/>
      <protection/>
    </xf>
    <xf numFmtId="168" fontId="6" fillId="5" borderId="23" xfId="17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 applyProtection="1">
      <alignment horizontal="center" vertical="top"/>
      <protection/>
    </xf>
    <xf numFmtId="4" fontId="19" fillId="5" borderId="0" xfId="0" applyNumberFormat="1" applyFont="1" applyFill="1" applyBorder="1" applyAlignment="1" applyProtection="1">
      <alignment vertical="top"/>
      <protection/>
    </xf>
    <xf numFmtId="4" fontId="18" fillId="5" borderId="0" xfId="0" applyNumberFormat="1" applyFont="1" applyFill="1" applyBorder="1" applyAlignment="1" applyProtection="1">
      <alignment vertical="top"/>
      <protection/>
    </xf>
    <xf numFmtId="4" fontId="18" fillId="5" borderId="31" xfId="0" applyNumberFormat="1" applyFont="1" applyFill="1" applyBorder="1" applyAlignment="1" applyProtection="1">
      <alignment vertical="top"/>
      <protection/>
    </xf>
    <xf numFmtId="4" fontId="15" fillId="5" borderId="0" xfId="0" applyNumberFormat="1" applyFont="1" applyFill="1" applyBorder="1" applyAlignment="1" applyProtection="1">
      <alignment vertical="top"/>
      <protection/>
    </xf>
    <xf numFmtId="4" fontId="14" fillId="5" borderId="0" xfId="0" applyNumberFormat="1" applyFont="1" applyFill="1" applyBorder="1" applyAlignment="1" applyProtection="1">
      <alignment vertical="top"/>
      <protection/>
    </xf>
    <xf numFmtId="168" fontId="18" fillId="5" borderId="0" xfId="17" applyFont="1" applyFill="1" applyBorder="1" applyAlignment="1" applyProtection="1">
      <alignment vertical="top"/>
      <protection/>
    </xf>
    <xf numFmtId="168" fontId="18" fillId="5" borderId="34" xfId="17" applyFont="1" applyFill="1" applyBorder="1" applyAlignment="1" applyProtection="1">
      <alignment vertical="top"/>
      <protection/>
    </xf>
    <xf numFmtId="168" fontId="18" fillId="5" borderId="15" xfId="17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168" fontId="18" fillId="5" borderId="17" xfId="17" applyFont="1" applyFill="1" applyBorder="1" applyAlignment="1" applyProtection="1">
      <alignment/>
      <protection/>
    </xf>
    <xf numFmtId="10" fontId="6" fillId="5" borderId="30" xfId="20" applyNumberFormat="1" applyFont="1" applyFill="1" applyBorder="1" applyAlignment="1">
      <alignment horizontal="center"/>
    </xf>
    <xf numFmtId="4" fontId="14" fillId="5" borderId="0" xfId="0" applyNumberFormat="1" applyFont="1" applyFill="1" applyAlignment="1" applyProtection="1">
      <alignment vertical="top"/>
      <protection/>
    </xf>
    <xf numFmtId="0" fontId="15" fillId="5" borderId="0" xfId="0" applyFont="1" applyFill="1" applyAlignment="1" applyProtection="1">
      <alignment/>
      <protection/>
    </xf>
    <xf numFmtId="168" fontId="18" fillId="5" borderId="13" xfId="17" applyFont="1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wrapText="1"/>
    </xf>
    <xf numFmtId="0" fontId="15" fillId="5" borderId="0" xfId="0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 vertical="top"/>
      <protection/>
    </xf>
    <xf numFmtId="4" fontId="18" fillId="0" borderId="0" xfId="0" applyNumberFormat="1" applyFont="1" applyFill="1" applyBorder="1" applyAlignment="1" applyProtection="1">
      <alignment horizontal="center" vertical="top"/>
      <protection/>
    </xf>
    <xf numFmtId="10" fontId="0" fillId="0" borderId="18" xfId="0" applyNumberFormat="1" applyBorder="1" applyAlignment="1">
      <alignment/>
    </xf>
    <xf numFmtId="168" fontId="5" fillId="5" borderId="32" xfId="17" applyFont="1" applyFill="1" applyBorder="1" applyAlignment="1" applyProtection="1">
      <alignment vertical="top"/>
      <protection/>
    </xf>
    <xf numFmtId="4" fontId="18" fillId="5" borderId="32" xfId="0" applyNumberFormat="1" applyFont="1" applyFill="1" applyBorder="1" applyAlignment="1" applyProtection="1">
      <alignment vertical="top"/>
      <protection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 applyProtection="1">
      <alignment wrapText="1"/>
      <protection/>
    </xf>
    <xf numFmtId="169" fontId="0" fillId="5" borderId="5" xfId="21" applyFont="1" applyFill="1" applyBorder="1" applyAlignment="1">
      <alignment horizontal="center" wrapText="1"/>
    </xf>
    <xf numFmtId="0" fontId="4" fillId="5" borderId="5" xfId="0" applyFont="1" applyFill="1" applyBorder="1" applyAlignment="1" applyProtection="1">
      <alignment horizontal="left"/>
      <protection/>
    </xf>
    <xf numFmtId="0" fontId="0" fillId="5" borderId="5" xfId="0" applyFont="1" applyFill="1" applyBorder="1" applyAlignment="1">
      <alignment horizontal="left" wrapText="1"/>
    </xf>
    <xf numFmtId="178" fontId="1" fillId="5" borderId="5" xfId="0" applyNumberFormat="1" applyFont="1" applyFill="1" applyBorder="1" applyAlignment="1">
      <alignment vertical="top" wrapText="1"/>
    </xf>
    <xf numFmtId="178" fontId="0" fillId="5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4" fontId="14" fillId="5" borderId="31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center"/>
    </xf>
    <xf numFmtId="4" fontId="15" fillId="5" borderId="22" xfId="0" applyNumberFormat="1" applyFont="1" applyFill="1" applyBorder="1" applyAlignment="1" applyProtection="1">
      <alignment horizontal="center" vertical="top"/>
      <protection/>
    </xf>
    <xf numFmtId="4" fontId="15" fillId="5" borderId="30" xfId="0" applyNumberFormat="1" applyFont="1" applyFill="1" applyBorder="1" applyAlignment="1" applyProtection="1">
      <alignment horizontal="center" vertical="top"/>
      <protection/>
    </xf>
    <xf numFmtId="4" fontId="15" fillId="5" borderId="23" xfId="0" applyNumberFormat="1" applyFont="1" applyFill="1" applyBorder="1" applyAlignment="1" applyProtection="1">
      <alignment horizontal="center" vertical="top"/>
      <protection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5" borderId="0" xfId="0" applyFont="1" applyFill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5" xfId="0" applyFont="1" applyBorder="1" applyAlignment="1">
      <alignment horizontal="right"/>
    </xf>
    <xf numFmtId="4" fontId="14" fillId="5" borderId="0" xfId="0" applyNumberFormat="1" applyFont="1" applyFill="1" applyBorder="1" applyAlignment="1" applyProtection="1">
      <alignment horizontal="center" vertical="top"/>
      <protection/>
    </xf>
    <xf numFmtId="4" fontId="15" fillId="5" borderId="5" xfId="0" applyNumberFormat="1" applyFont="1" applyFill="1" applyBorder="1" applyAlignment="1" applyProtection="1">
      <alignment horizontal="center" vertical="top"/>
      <protection/>
    </xf>
    <xf numFmtId="2" fontId="9" fillId="0" borderId="37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38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0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4" fontId="18" fillId="5" borderId="33" xfId="0" applyNumberFormat="1" applyFont="1" applyFill="1" applyBorder="1" applyAlignment="1">
      <alignment horizontal="left"/>
    </xf>
    <xf numFmtId="0" fontId="0" fillId="5" borderId="30" xfId="0" applyFill="1" applyBorder="1" applyAlignment="1" applyProtection="1">
      <alignment horizontal="center" vertical="top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0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4" fontId="18" fillId="5" borderId="0" xfId="0" applyNumberFormat="1" applyFont="1" applyFill="1" applyBorder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9" fontId="0" fillId="5" borderId="39" xfId="21" applyFont="1" applyFill="1" applyBorder="1" applyAlignment="1">
      <alignment horizontal="left"/>
    </xf>
    <xf numFmtId="169" fontId="0" fillId="5" borderId="27" xfId="21" applyFont="1" applyFill="1" applyBorder="1" applyAlignment="1">
      <alignment horizontal="left"/>
    </xf>
    <xf numFmtId="4" fontId="19" fillId="5" borderId="31" xfId="0" applyNumberFormat="1" applyFont="1" applyFill="1" applyBorder="1" applyAlignment="1" applyProtection="1">
      <alignment horizontal="center" vertical="top"/>
      <protection/>
    </xf>
    <xf numFmtId="4" fontId="15" fillId="5" borderId="14" xfId="0" applyNumberFormat="1" applyFont="1" applyFill="1" applyBorder="1" applyAlignment="1" applyProtection="1">
      <alignment horizontal="center" vertical="top"/>
      <protection/>
    </xf>
    <xf numFmtId="4" fontId="15" fillId="5" borderId="33" xfId="0" applyNumberFormat="1" applyFont="1" applyFill="1" applyBorder="1" applyAlignment="1" applyProtection="1">
      <alignment horizontal="center" vertical="top"/>
      <protection/>
    </xf>
    <xf numFmtId="4" fontId="15" fillId="5" borderId="15" xfId="0" applyNumberFormat="1" applyFont="1" applyFill="1" applyBorder="1" applyAlignment="1" applyProtection="1">
      <alignment horizontal="center" vertical="top"/>
      <protection/>
    </xf>
    <xf numFmtId="2" fontId="9" fillId="0" borderId="5" xfId="19" applyNumberFormat="1" applyFont="1" applyBorder="1" applyAlignment="1">
      <alignment horizontal="center"/>
      <protection/>
    </xf>
    <xf numFmtId="2" fontId="4" fillId="0" borderId="5" xfId="19" applyNumberFormat="1" applyFont="1" applyBorder="1" applyAlignment="1">
      <alignment horizontal="left"/>
      <protection/>
    </xf>
    <xf numFmtId="169" fontId="7" fillId="5" borderId="27" xfId="21" applyFont="1" applyFill="1" applyBorder="1" applyAlignment="1">
      <alignment horizontal="center"/>
    </xf>
    <xf numFmtId="4" fontId="1" fillId="0" borderId="22" xfId="19" applyNumberFormat="1" applyFont="1" applyBorder="1" applyAlignment="1">
      <alignment horizontal="center" vertical="center"/>
      <protection/>
    </xf>
    <xf numFmtId="4" fontId="1" fillId="0" borderId="23" xfId="19" applyNumberFormat="1" applyFont="1" applyBorder="1" applyAlignment="1">
      <alignment horizontal="center" vertical="center"/>
      <protection/>
    </xf>
    <xf numFmtId="2" fontId="1" fillId="0" borderId="37" xfId="19" applyNumberFormat="1" applyFont="1" applyBorder="1" applyAlignment="1">
      <alignment horizontal="center" vertical="center"/>
      <protection/>
    </xf>
    <xf numFmtId="2" fontId="1" fillId="0" borderId="1" xfId="19" applyNumberFormat="1" applyFont="1" applyBorder="1" applyAlignment="1">
      <alignment horizontal="center" vertical="center"/>
      <protection/>
    </xf>
    <xf numFmtId="2" fontId="1" fillId="0" borderId="38" xfId="19" applyNumberFormat="1" applyFont="1" applyBorder="1" applyAlignment="1">
      <alignment horizontal="center" vertical="center"/>
      <protection/>
    </xf>
    <xf numFmtId="2" fontId="1" fillId="0" borderId="22" xfId="19" applyNumberFormat="1" applyFont="1" applyBorder="1" applyAlignment="1">
      <alignment horizontal="center" vertical="center"/>
      <protection/>
    </xf>
    <xf numFmtId="2" fontId="1" fillId="0" borderId="30" xfId="19" applyNumberFormat="1" applyFont="1" applyBorder="1" applyAlignment="1">
      <alignment horizontal="center" vertical="center"/>
      <protection/>
    </xf>
    <xf numFmtId="2" fontId="1" fillId="0" borderId="23" xfId="19" applyNumberFormat="1" applyFont="1" applyBorder="1" applyAlignment="1">
      <alignment horizontal="center" vertical="center"/>
      <protection/>
    </xf>
    <xf numFmtId="2" fontId="1" fillId="0" borderId="34" xfId="19" applyNumberFormat="1" applyFont="1" applyBorder="1" applyAlignment="1">
      <alignment horizontal="center"/>
      <protection/>
    </xf>
    <xf numFmtId="2" fontId="1" fillId="0" borderId="31" xfId="19" applyNumberFormat="1" applyFont="1" applyBorder="1" applyAlignment="1">
      <alignment horizontal="center"/>
      <protection/>
    </xf>
    <xf numFmtId="2" fontId="1" fillId="0" borderId="32" xfId="19" applyNumberFormat="1" applyFont="1" applyBorder="1" applyAlignment="1">
      <alignment horizontal="center"/>
      <protection/>
    </xf>
    <xf numFmtId="4" fontId="15" fillId="5" borderId="19" xfId="0" applyNumberFormat="1" applyFont="1" applyFill="1" applyBorder="1" applyAlignment="1" applyProtection="1">
      <alignment horizontal="center" vertical="top"/>
      <protection/>
    </xf>
    <xf numFmtId="169" fontId="4" fillId="5" borderId="5" xfId="21" applyFill="1" applyBorder="1" applyAlignment="1">
      <alignment horizontal="center"/>
    </xf>
    <xf numFmtId="169" fontId="9" fillId="0" borderId="5" xfId="21" applyFont="1" applyBorder="1" applyAlignment="1">
      <alignment horizontal="center"/>
    </xf>
    <xf numFmtId="10" fontId="6" fillId="5" borderId="23" xfId="2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2">
    <dxf>
      <font>
        <color rgb="FFFFFFFF"/>
      </font>
      <border/>
    </dxf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1</xdr:col>
      <xdr:colOff>228600</xdr:colOff>
      <xdr:row>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792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AVIMENTA&#199;&#195;O%20CAMPO%20ALEGRE\PAVIMENTA&#199;&#195;O%20200000\OR&#199;AMENTO%20VIAS%20RECAPE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Logradouros"/>
      <sheetName val="CRONOGRAMA"/>
      <sheetName val="POrçamentaria"/>
    </sheetNames>
    <sheetDataSet>
      <sheetData sheetId="0">
        <row r="14">
          <cell r="G14">
            <v>1400</v>
          </cell>
        </row>
      </sheetData>
      <sheetData sheetId="2">
        <row r="17">
          <cell r="F17">
            <v>23886.758400000002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5" zoomScaleNormal="75" zoomScaleSheetLayoutView="65" workbookViewId="0" topLeftCell="A19">
      <selection activeCell="D47" sqref="D47"/>
    </sheetView>
  </sheetViews>
  <sheetFormatPr defaultColWidth="9.140625" defaultRowHeight="12.75"/>
  <cols>
    <col min="1" max="1" width="9.00390625" style="0" customWidth="1"/>
    <col min="2" max="2" width="30.7109375" style="0" customWidth="1"/>
    <col min="3" max="3" width="32.8515625" style="0" customWidth="1"/>
    <col min="4" max="4" width="42.421875" style="0" customWidth="1"/>
    <col min="5" max="7" width="14.7109375" style="0" customWidth="1"/>
  </cols>
  <sheetData>
    <row r="1" spans="1:7" ht="12.75" customHeight="1" hidden="1">
      <c r="A1" s="322" t="s">
        <v>69</v>
      </c>
      <c r="B1" s="310" t="s">
        <v>70</v>
      </c>
      <c r="C1" s="310"/>
      <c r="D1" s="311" t="s">
        <v>71</v>
      </c>
      <c r="E1" s="311" t="s">
        <v>72</v>
      </c>
      <c r="F1" s="320" t="s">
        <v>73</v>
      </c>
      <c r="G1" s="92" t="s">
        <v>74</v>
      </c>
    </row>
    <row r="2" spans="1:7" ht="12.75" customHeight="1" hidden="1">
      <c r="A2" s="321"/>
      <c r="B2" s="75" t="s">
        <v>75</v>
      </c>
      <c r="C2" s="75" t="s">
        <v>76</v>
      </c>
      <c r="D2" s="312"/>
      <c r="E2" s="312"/>
      <c r="F2" s="321"/>
      <c r="G2" s="93" t="s">
        <v>77</v>
      </c>
    </row>
    <row r="3" spans="1:7" ht="12.75" hidden="1">
      <c r="A3" s="77" t="s">
        <v>78</v>
      </c>
      <c r="B3" s="77" t="s">
        <v>79</v>
      </c>
      <c r="C3" s="77" t="s">
        <v>80</v>
      </c>
      <c r="D3" s="80">
        <v>25</v>
      </c>
      <c r="E3" s="80">
        <v>7</v>
      </c>
      <c r="F3" s="80">
        <f aca="true" t="shared" si="0" ref="F3:F8">E3*D3</f>
        <v>175</v>
      </c>
      <c r="G3" s="89" t="s">
        <v>82</v>
      </c>
    </row>
    <row r="4" spans="1:7" ht="12.75" hidden="1">
      <c r="A4" s="77" t="s">
        <v>79</v>
      </c>
      <c r="B4" s="77" t="s">
        <v>78</v>
      </c>
      <c r="C4" s="77" t="s">
        <v>81</v>
      </c>
      <c r="D4" s="80">
        <v>130</v>
      </c>
      <c r="E4" s="80">
        <v>7</v>
      </c>
      <c r="F4" s="80">
        <f t="shared" si="0"/>
        <v>910</v>
      </c>
      <c r="G4" s="89" t="s">
        <v>82</v>
      </c>
    </row>
    <row r="5" spans="1:7" ht="12.75" hidden="1">
      <c r="A5" s="77" t="s">
        <v>83</v>
      </c>
      <c r="B5" s="77" t="s">
        <v>78</v>
      </c>
      <c r="C5" s="77" t="s">
        <v>84</v>
      </c>
      <c r="D5" s="80">
        <v>60</v>
      </c>
      <c r="E5" s="80">
        <v>8</v>
      </c>
      <c r="F5" s="80">
        <f t="shared" si="0"/>
        <v>480</v>
      </c>
      <c r="G5" s="89" t="s">
        <v>82</v>
      </c>
    </row>
    <row r="6" spans="1:7" ht="12.75" hidden="1">
      <c r="A6" s="77" t="s">
        <v>85</v>
      </c>
      <c r="B6" s="77" t="s">
        <v>86</v>
      </c>
      <c r="C6" s="77" t="s">
        <v>87</v>
      </c>
      <c r="D6" s="80">
        <v>70</v>
      </c>
      <c r="E6" s="80">
        <v>7</v>
      </c>
      <c r="F6" s="80">
        <f t="shared" si="0"/>
        <v>490</v>
      </c>
      <c r="G6" s="89" t="s">
        <v>82</v>
      </c>
    </row>
    <row r="7" spans="1:7" ht="12.75" hidden="1">
      <c r="A7" s="77" t="s">
        <v>87</v>
      </c>
      <c r="B7" s="77" t="s">
        <v>85</v>
      </c>
      <c r="C7" s="77" t="s">
        <v>88</v>
      </c>
      <c r="D7" s="80">
        <v>120</v>
      </c>
      <c r="E7" s="80">
        <v>7</v>
      </c>
      <c r="F7" s="80">
        <f t="shared" si="0"/>
        <v>840</v>
      </c>
      <c r="G7" s="89" t="s">
        <v>82</v>
      </c>
    </row>
    <row r="8" spans="1:7" s="96" customFormat="1" ht="12.75" hidden="1">
      <c r="A8" s="94"/>
      <c r="B8" s="94"/>
      <c r="C8" s="94"/>
      <c r="D8" s="95"/>
      <c r="E8" s="95"/>
      <c r="F8" s="80">
        <f t="shared" si="0"/>
        <v>0</v>
      </c>
      <c r="G8" s="89" t="s">
        <v>82</v>
      </c>
    </row>
    <row r="9" s="76" customFormat="1" ht="7.5" customHeight="1" hidden="1">
      <c r="G9" s="324"/>
    </row>
    <row r="10" spans="1:7" ht="12.75" hidden="1">
      <c r="A10" s="326"/>
      <c r="B10" s="326"/>
      <c r="C10" s="326"/>
      <c r="D10" s="326"/>
      <c r="E10" s="326"/>
      <c r="F10" s="97">
        <f>SUM(F3:F9)</f>
        <v>2895</v>
      </c>
      <c r="G10" s="324"/>
    </row>
    <row r="11" spans="1:7" ht="12.75" hidden="1">
      <c r="A11" s="326"/>
      <c r="B11" s="326"/>
      <c r="C11" s="326"/>
      <c r="D11" s="326"/>
      <c r="E11" s="326"/>
      <c r="F11" s="98">
        <f>'[1]POrçamentaria'!F17/'[1]Lista de Logradouros'!G14</f>
        <v>17.06197028571429</v>
      </c>
      <c r="G11" s="324"/>
    </row>
    <row r="12" spans="1:7" ht="12.75" hidden="1">
      <c r="A12" s="326"/>
      <c r="B12" s="326"/>
      <c r="C12" s="326"/>
      <c r="D12" s="326"/>
      <c r="E12" s="326"/>
      <c r="F12" s="98">
        <f>F11*F10</f>
        <v>49394.403977142865</v>
      </c>
      <c r="G12" s="325"/>
    </row>
    <row r="13" ht="12.75" hidden="1"/>
    <row r="14" spans="1:7" ht="18.75" customHeight="1">
      <c r="A14" s="327"/>
      <c r="B14" s="327"/>
      <c r="C14" s="327"/>
      <c r="D14" s="327"/>
      <c r="E14" s="327"/>
      <c r="F14" s="327"/>
      <c r="G14" s="327"/>
    </row>
    <row r="15" spans="1:10" ht="24" customHeight="1">
      <c r="A15" s="323" t="s">
        <v>67</v>
      </c>
      <c r="B15" s="323"/>
      <c r="C15" s="323"/>
      <c r="D15" s="323"/>
      <c r="E15" s="323"/>
      <c r="F15" s="323"/>
      <c r="G15" s="323"/>
      <c r="H15" s="284"/>
      <c r="I15" s="272"/>
      <c r="J15" s="272"/>
    </row>
    <row r="16" spans="1:10" ht="29.25" customHeight="1">
      <c r="A16" s="305" t="s">
        <v>174</v>
      </c>
      <c r="B16" s="305"/>
      <c r="C16" s="305"/>
      <c r="D16" s="305"/>
      <c r="E16" s="305"/>
      <c r="F16" s="305"/>
      <c r="G16" s="305"/>
      <c r="H16" s="283"/>
      <c r="I16" s="272"/>
      <c r="J16" s="272"/>
    </row>
    <row r="17" spans="1:10" ht="29.25" customHeight="1">
      <c r="A17" s="307" t="s">
        <v>68</v>
      </c>
      <c r="B17" s="308"/>
      <c r="C17" s="308"/>
      <c r="D17" s="308"/>
      <c r="E17" s="308"/>
      <c r="F17" s="308"/>
      <c r="G17" s="309"/>
      <c r="H17" s="275"/>
      <c r="I17" s="272"/>
      <c r="J17" s="272"/>
    </row>
    <row r="18" spans="1:10" ht="18" customHeight="1">
      <c r="A18" s="235"/>
      <c r="B18" s="235"/>
      <c r="C18" s="235"/>
      <c r="D18" s="235"/>
      <c r="E18" s="235"/>
      <c r="F18" s="235"/>
      <c r="G18" s="235"/>
      <c r="H18" s="276"/>
      <c r="I18" s="272"/>
      <c r="J18" s="272"/>
    </row>
    <row r="19" spans="1:10" ht="18" customHeight="1">
      <c r="A19" s="222" t="s">
        <v>163</v>
      </c>
      <c r="B19" s="222"/>
      <c r="C19" s="223"/>
      <c r="D19" s="223"/>
      <c r="E19" s="224"/>
      <c r="F19" s="224"/>
      <c r="G19" s="253"/>
      <c r="H19" s="272"/>
      <c r="I19" s="272"/>
      <c r="J19" s="272"/>
    </row>
    <row r="20" spans="1:10" ht="18" customHeight="1">
      <c r="A20" s="225" t="s">
        <v>171</v>
      </c>
      <c r="B20" s="226"/>
      <c r="C20" s="226"/>
      <c r="D20" s="244"/>
      <c r="E20" s="244"/>
      <c r="F20" s="244"/>
      <c r="G20" s="244"/>
      <c r="H20" s="277"/>
      <c r="I20" s="272"/>
      <c r="J20" s="272"/>
    </row>
    <row r="21" spans="1:10" ht="18" customHeight="1">
      <c r="A21" s="225" t="s">
        <v>162</v>
      </c>
      <c r="B21" s="226"/>
      <c r="C21" s="226"/>
      <c r="D21" s="243" t="s">
        <v>172</v>
      </c>
      <c r="E21" s="244"/>
      <c r="F21" s="244"/>
      <c r="G21" s="279"/>
      <c r="I21" s="272"/>
      <c r="J21" s="272"/>
    </row>
    <row r="22" spans="1:10" ht="18" customHeight="1">
      <c r="A22" s="225" t="s">
        <v>157</v>
      </c>
      <c r="B22" s="226"/>
      <c r="C22" s="226"/>
      <c r="D22" s="225" t="s">
        <v>158</v>
      </c>
      <c r="E22" s="226"/>
      <c r="F22" s="226"/>
      <c r="G22" s="228"/>
      <c r="I22" s="272"/>
      <c r="J22" s="272"/>
    </row>
    <row r="23" spans="1:10" ht="18" customHeight="1">
      <c r="A23" s="225" t="s">
        <v>159</v>
      </c>
      <c r="B23" s="226"/>
      <c r="C23" s="226"/>
      <c r="D23" s="278" t="s">
        <v>160</v>
      </c>
      <c r="E23" s="281" t="s">
        <v>173</v>
      </c>
      <c r="F23" s="76"/>
      <c r="G23" s="230"/>
      <c r="I23" s="272"/>
      <c r="J23" s="272"/>
    </row>
    <row r="24" spans="1:10" ht="18" customHeight="1">
      <c r="A24" s="229" t="s">
        <v>189</v>
      </c>
      <c r="B24" s="231"/>
      <c r="C24" s="231"/>
      <c r="D24" s="234" t="s">
        <v>164</v>
      </c>
      <c r="E24" s="234" t="s">
        <v>161</v>
      </c>
      <c r="F24" s="282">
        <f>ORÇAMENTO!I10</f>
        <v>0</v>
      </c>
      <c r="G24" s="280"/>
      <c r="I24" s="272"/>
      <c r="J24" s="272"/>
    </row>
    <row r="25" spans="1:7" ht="15">
      <c r="A25" s="274"/>
      <c r="B25" s="274"/>
      <c r="C25" s="274"/>
      <c r="D25" s="274"/>
      <c r="E25" s="274"/>
      <c r="F25" s="274"/>
      <c r="G25" s="274"/>
    </row>
    <row r="26" spans="1:7" ht="12.75">
      <c r="A26" s="318" t="s">
        <v>101</v>
      </c>
      <c r="B26" s="319"/>
      <c r="C26" s="319"/>
      <c r="D26" s="319"/>
      <c r="E26" s="319" t="s">
        <v>102</v>
      </c>
      <c r="F26" s="319"/>
      <c r="G26" s="319"/>
    </row>
    <row r="27" spans="1:7" ht="12.75">
      <c r="A27" s="113" t="s">
        <v>4</v>
      </c>
      <c r="B27" s="75" t="s">
        <v>69</v>
      </c>
      <c r="C27" s="313" t="s">
        <v>70</v>
      </c>
      <c r="D27" s="306"/>
      <c r="E27" s="75" t="s">
        <v>99</v>
      </c>
      <c r="F27" s="75" t="s">
        <v>98</v>
      </c>
      <c r="G27" s="75" t="s">
        <v>97</v>
      </c>
    </row>
    <row r="28" spans="1:7" ht="12.75">
      <c r="A28" s="78">
        <v>1</v>
      </c>
      <c r="B28" s="175" t="s">
        <v>129</v>
      </c>
      <c r="C28" s="175" t="s">
        <v>165</v>
      </c>
      <c r="D28" s="175" t="s">
        <v>166</v>
      </c>
      <c r="E28" s="176">
        <v>7</v>
      </c>
      <c r="F28" s="169">
        <v>560</v>
      </c>
      <c r="G28" s="80">
        <f>F28*E28</f>
        <v>3920</v>
      </c>
    </row>
    <row r="29" spans="1:7" ht="12.75">
      <c r="A29" s="78">
        <v>2</v>
      </c>
      <c r="B29" s="175" t="s">
        <v>129</v>
      </c>
      <c r="C29" s="175" t="s">
        <v>167</v>
      </c>
      <c r="D29" s="175" t="s">
        <v>168</v>
      </c>
      <c r="E29" s="176">
        <v>6</v>
      </c>
      <c r="F29" s="169">
        <v>119.35</v>
      </c>
      <c r="G29" s="80">
        <f>F29*E29</f>
        <v>716.0999999999999</v>
      </c>
    </row>
    <row r="30" spans="1:7" ht="12.75">
      <c r="A30" s="78"/>
      <c r="B30" s="77"/>
      <c r="C30" s="77"/>
      <c r="D30" s="77"/>
      <c r="E30" s="80"/>
      <c r="F30" s="80"/>
      <c r="G30" s="80"/>
    </row>
    <row r="31" spans="1:7" ht="12.75">
      <c r="A31" s="78"/>
      <c r="B31" s="77"/>
      <c r="C31" s="77"/>
      <c r="D31" s="77"/>
      <c r="E31" s="80"/>
      <c r="F31" s="80"/>
      <c r="G31" s="80"/>
    </row>
    <row r="32" spans="1:7" ht="12.75">
      <c r="A32" s="78"/>
      <c r="B32" s="77"/>
      <c r="C32" s="77"/>
      <c r="D32" s="77"/>
      <c r="E32" s="80"/>
      <c r="F32" s="80"/>
      <c r="G32" s="80"/>
    </row>
    <row r="33" spans="1:7" ht="12.75">
      <c r="A33" s="78"/>
      <c r="B33" s="77"/>
      <c r="C33" s="77"/>
      <c r="D33" s="77"/>
      <c r="E33" s="80"/>
      <c r="F33" s="80"/>
      <c r="G33" s="111"/>
    </row>
    <row r="34" spans="1:7" ht="12.75">
      <c r="A34" s="78"/>
      <c r="B34" s="77"/>
      <c r="C34" s="77"/>
      <c r="D34" s="77"/>
      <c r="E34" s="80"/>
      <c r="F34" s="80"/>
      <c r="G34" s="111"/>
    </row>
    <row r="35" spans="1:7" ht="12.75">
      <c r="A35" s="78"/>
      <c r="B35" s="77"/>
      <c r="C35" s="77"/>
      <c r="D35" s="77"/>
      <c r="E35" s="79"/>
      <c r="F35" s="79"/>
      <c r="G35" s="111"/>
    </row>
    <row r="36" spans="1:7" ht="12.75">
      <c r="A36" s="78"/>
      <c r="B36" s="77"/>
      <c r="C36" s="77"/>
      <c r="D36" s="77"/>
      <c r="E36" s="79"/>
      <c r="F36" s="79"/>
      <c r="G36" s="111"/>
    </row>
    <row r="37" spans="1:7" ht="12.75">
      <c r="A37" s="105"/>
      <c r="B37" s="77"/>
      <c r="C37" s="77"/>
      <c r="D37" s="77"/>
      <c r="E37" s="79"/>
      <c r="F37" s="79"/>
      <c r="G37" s="111"/>
    </row>
    <row r="38" spans="1:7" ht="12.75">
      <c r="A38" s="314" t="s">
        <v>96</v>
      </c>
      <c r="B38" s="315"/>
      <c r="C38" s="315"/>
      <c r="D38" s="315"/>
      <c r="E38" s="315"/>
      <c r="F38" s="260">
        <f>SUM(F28:F37)</f>
        <v>679.35</v>
      </c>
      <c r="G38" s="260">
        <f>SUM(G28:G37)</f>
        <v>4636.1</v>
      </c>
    </row>
    <row r="39" spans="1:7" ht="12.75">
      <c r="A39" s="106"/>
      <c r="B39" s="102"/>
      <c r="C39" s="102"/>
      <c r="D39" s="103"/>
      <c r="E39" s="110"/>
      <c r="F39" s="104"/>
      <c r="G39" s="112"/>
    </row>
    <row r="40" spans="1:7" ht="13.5" thickBot="1">
      <c r="A40" s="316" t="s">
        <v>100</v>
      </c>
      <c r="B40" s="317"/>
      <c r="C40" s="317"/>
      <c r="D40" s="317"/>
      <c r="E40" s="317"/>
      <c r="F40" s="100" t="e">
        <f>#REF!</f>
        <v>#REF!</v>
      </c>
      <c r="G40" s="114"/>
    </row>
    <row r="41" spans="1:7" ht="12.75">
      <c r="A41" s="76"/>
      <c r="B41" s="76"/>
      <c r="C41" s="76"/>
      <c r="D41" s="76"/>
      <c r="E41" s="76"/>
      <c r="F41" s="76"/>
      <c r="G41" s="84"/>
    </row>
    <row r="42" spans="1:7" ht="12.75">
      <c r="A42" s="81"/>
      <c r="B42" s="81"/>
      <c r="C42" s="81"/>
      <c r="D42" s="82"/>
      <c r="E42" s="81"/>
      <c r="F42" s="83"/>
      <c r="G42" s="82"/>
    </row>
    <row r="43" spans="1:7" ht="12.75">
      <c r="A43" s="72"/>
      <c r="B43" s="72"/>
      <c r="C43" s="72"/>
      <c r="D43" s="72"/>
      <c r="E43" s="72"/>
      <c r="F43" s="72"/>
      <c r="G43" s="72"/>
    </row>
    <row r="44" spans="1:7" ht="12.75">
      <c r="A44" s="72"/>
      <c r="B44" s="72"/>
      <c r="C44" s="72"/>
      <c r="D44" s="72"/>
      <c r="E44" s="72"/>
      <c r="F44" s="72"/>
      <c r="G44" s="72"/>
    </row>
    <row r="45" spans="1:7" ht="12.75">
      <c r="A45" s="101"/>
      <c r="B45" s="101"/>
      <c r="C45" s="101"/>
      <c r="D45" s="101"/>
      <c r="E45" s="101"/>
      <c r="F45" s="101"/>
      <c r="G45" s="101"/>
    </row>
    <row r="46" spans="1:7" ht="23.25">
      <c r="A46" s="276"/>
      <c r="B46" s="276"/>
      <c r="C46" s="276"/>
      <c r="D46" s="276"/>
      <c r="E46" s="276"/>
      <c r="F46" s="276"/>
      <c r="G46" s="276"/>
    </row>
    <row r="47" spans="1:7" ht="12.75">
      <c r="A47" s="72"/>
      <c r="B47" s="72"/>
      <c r="C47" s="72"/>
      <c r="D47" s="72"/>
      <c r="E47" s="72"/>
      <c r="F47" s="72"/>
      <c r="G47" s="72"/>
    </row>
    <row r="48" spans="1:7" ht="12.75">
      <c r="A48" s="72"/>
      <c r="B48" s="72"/>
      <c r="C48" s="72"/>
      <c r="D48" s="72"/>
      <c r="E48" s="72"/>
      <c r="F48" s="72"/>
      <c r="G48" s="72"/>
    </row>
    <row r="49" spans="1:7" ht="12.75">
      <c r="A49" s="72"/>
      <c r="B49" s="72"/>
      <c r="C49" s="72"/>
      <c r="D49" s="72"/>
      <c r="E49" s="72"/>
      <c r="F49" s="72"/>
      <c r="G49" s="72"/>
    </row>
  </sheetData>
  <sheetProtection password="F751" sheet="1" objects="1" scenarios="1"/>
  <mergeCells count="18">
    <mergeCell ref="A17:G17"/>
    <mergeCell ref="A16:G16"/>
    <mergeCell ref="A15:G15"/>
    <mergeCell ref="G9:G12"/>
    <mergeCell ref="A10:E10"/>
    <mergeCell ref="A11:E11"/>
    <mergeCell ref="A12:E12"/>
    <mergeCell ref="A14:G14"/>
    <mergeCell ref="A38:E38"/>
    <mergeCell ref="A40:E40"/>
    <mergeCell ref="A26:D26"/>
    <mergeCell ref="F1:F2"/>
    <mergeCell ref="A1:A2"/>
    <mergeCell ref="B1:C1"/>
    <mergeCell ref="D1:D2"/>
    <mergeCell ref="E1:E2"/>
    <mergeCell ref="C27:D27"/>
    <mergeCell ref="E26:G26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5"/>
  <headerFooter alignWithMargins="0">
    <oddFooter>&amp;CPágina &amp;P de &amp;N</oddFooter>
  </headerFooter>
  <drawing r:id="rId4"/>
  <legacyDrawing r:id="rId3"/>
  <oleObjects>
    <oleObject progId="Word.Picture.8" shapeId="947580" r:id="rId1"/>
    <oleObject progId="Word.Picture.8" shapeId="81689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35" t="s">
        <v>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18" ht="19.5" customHeight="1">
      <c r="A2" s="336" t="s">
        <v>27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37" t="s">
        <v>49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38" t="s">
        <v>32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13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14</v>
      </c>
      <c r="C13" s="22"/>
      <c r="D13" s="22" t="s">
        <v>15</v>
      </c>
      <c r="E13" s="23" t="s">
        <v>5</v>
      </c>
      <c r="F13" s="23" t="s">
        <v>16</v>
      </c>
      <c r="G13" s="24" t="s">
        <v>29</v>
      </c>
      <c r="H13" s="25"/>
      <c r="I13" s="24" t="s">
        <v>30</v>
      </c>
      <c r="J13" s="25"/>
      <c r="K13" s="24" t="s">
        <v>31</v>
      </c>
      <c r="L13" s="25"/>
      <c r="M13" s="24" t="s">
        <v>48</v>
      </c>
      <c r="N13" s="25"/>
      <c r="O13" s="24" t="s">
        <v>17</v>
      </c>
      <c r="P13" s="25"/>
      <c r="Q13" s="24" t="s">
        <v>17</v>
      </c>
      <c r="R13" s="26"/>
    </row>
    <row r="14" spans="1:18" ht="12" customHeight="1">
      <c r="A14" s="21"/>
      <c r="B14" s="27" t="s">
        <v>18</v>
      </c>
      <c r="C14" s="28"/>
      <c r="D14" s="28" t="s">
        <v>19</v>
      </c>
      <c r="E14" s="29" t="s">
        <v>20</v>
      </c>
      <c r="F14" s="23" t="s">
        <v>20</v>
      </c>
      <c r="G14" s="30" t="s">
        <v>21</v>
      </c>
      <c r="H14" s="30" t="s">
        <v>22</v>
      </c>
      <c r="I14" s="30" t="s">
        <v>21</v>
      </c>
      <c r="J14" s="30" t="s">
        <v>22</v>
      </c>
      <c r="K14" s="30" t="s">
        <v>21</v>
      </c>
      <c r="L14" s="30" t="s">
        <v>22</v>
      </c>
      <c r="M14" s="30" t="s">
        <v>21</v>
      </c>
      <c r="N14" s="30" t="s">
        <v>22</v>
      </c>
      <c r="O14" s="30" t="s">
        <v>21</v>
      </c>
      <c r="P14" s="30" t="s">
        <v>22</v>
      </c>
      <c r="Q14" s="30" t="s">
        <v>21</v>
      </c>
      <c r="R14" s="31" t="s">
        <v>22</v>
      </c>
    </row>
    <row r="15" spans="1:18" ht="19.5" customHeight="1">
      <c r="A15" s="32">
        <v>1</v>
      </c>
      <c r="B15" s="33" t="s">
        <v>42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23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24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35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43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36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37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38</v>
      </c>
      <c r="B26" s="41" t="s">
        <v>45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39</v>
      </c>
      <c r="B27" s="41" t="s">
        <v>46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44</v>
      </c>
      <c r="B28" s="41" t="s">
        <v>47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40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41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329" t="s">
        <v>25</v>
      </c>
      <c r="B32" s="330"/>
      <c r="C32" s="33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32" t="s">
        <v>28</v>
      </c>
      <c r="B34" s="333"/>
      <c r="C34" s="33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4"/>
  <sheetViews>
    <sheetView tabSelected="1" view="pageBreakPreview" zoomScale="65" zoomScaleNormal="75" zoomScaleSheetLayoutView="65" workbookViewId="0" topLeftCell="A1">
      <selection activeCell="F22" sqref="F22"/>
    </sheetView>
  </sheetViews>
  <sheetFormatPr defaultColWidth="9.140625" defaultRowHeight="12.75"/>
  <cols>
    <col min="1" max="1" width="18.28125" style="182" customWidth="1"/>
    <col min="2" max="2" width="7.421875" style="182" customWidth="1"/>
    <col min="3" max="3" width="58.7109375" style="182" customWidth="1"/>
    <col min="4" max="4" width="9.140625" style="210" customWidth="1"/>
    <col min="5" max="5" width="14.57421875" style="182" customWidth="1"/>
    <col min="6" max="6" width="10.7109375" style="182" customWidth="1"/>
    <col min="7" max="7" width="16.140625" style="182" customWidth="1"/>
    <col min="8" max="8" width="10.7109375" style="182" customWidth="1"/>
    <col min="9" max="9" width="16.140625" style="182" customWidth="1"/>
    <col min="10" max="10" width="12.7109375" style="182" bestFit="1" customWidth="1"/>
    <col min="11" max="11" width="12.28125" style="182" bestFit="1" customWidth="1"/>
    <col min="12" max="16384" width="9.140625" style="182" customWidth="1"/>
  </cols>
  <sheetData>
    <row r="1" spans="1:9" ht="36" customHeight="1">
      <c r="A1" s="323" t="s">
        <v>67</v>
      </c>
      <c r="B1" s="323"/>
      <c r="C1" s="323"/>
      <c r="D1" s="323"/>
      <c r="E1" s="323"/>
      <c r="F1" s="323"/>
      <c r="G1" s="323"/>
      <c r="H1" s="323"/>
      <c r="I1" s="323"/>
    </row>
    <row r="2" spans="1:9" ht="32.25" customHeight="1">
      <c r="A2" s="305" t="s">
        <v>174</v>
      </c>
      <c r="B2" s="305"/>
      <c r="C2" s="305"/>
      <c r="D2" s="305"/>
      <c r="E2" s="305"/>
      <c r="F2" s="305"/>
      <c r="G2" s="305"/>
      <c r="H2" s="305"/>
      <c r="I2" s="305"/>
    </row>
    <row r="3" spans="1:9" ht="23.25">
      <c r="A3" s="328" t="s">
        <v>131</v>
      </c>
      <c r="B3" s="328"/>
      <c r="C3" s="328"/>
      <c r="D3" s="328"/>
      <c r="E3" s="328"/>
      <c r="F3" s="328"/>
      <c r="G3" s="328"/>
      <c r="H3" s="328"/>
      <c r="I3" s="328"/>
    </row>
    <row r="4" spans="1:9" ht="17.25" customHeight="1">
      <c r="A4" s="235"/>
      <c r="B4" s="235"/>
      <c r="C4" s="235"/>
      <c r="D4" s="235"/>
      <c r="E4" s="235"/>
      <c r="F4" s="235"/>
      <c r="G4" s="235"/>
      <c r="H4" s="235"/>
      <c r="I4" s="235"/>
    </row>
    <row r="5" spans="1:9" ht="18">
      <c r="A5" s="222" t="s">
        <v>163</v>
      </c>
      <c r="B5" s="222"/>
      <c r="C5" s="223"/>
      <c r="D5" s="223"/>
      <c r="E5" s="224"/>
      <c r="F5" s="224"/>
      <c r="G5" s="227"/>
      <c r="H5" s="227"/>
      <c r="I5" s="253"/>
    </row>
    <row r="6" spans="1:9" ht="23.25" customHeight="1">
      <c r="A6" s="225" t="s">
        <v>171</v>
      </c>
      <c r="B6" s="226"/>
      <c r="C6" s="226"/>
      <c r="D6" s="226"/>
      <c r="E6" s="226"/>
      <c r="F6" s="226"/>
      <c r="G6" s="226"/>
      <c r="H6" s="226"/>
      <c r="I6" s="228"/>
    </row>
    <row r="7" spans="1:9" ht="23.25" customHeight="1">
      <c r="A7" s="225" t="s">
        <v>162</v>
      </c>
      <c r="B7" s="226"/>
      <c r="C7" s="226"/>
      <c r="D7" s="226"/>
      <c r="E7" s="226"/>
      <c r="F7" s="243" t="s">
        <v>172</v>
      </c>
      <c r="G7" s="226"/>
      <c r="H7" s="226"/>
      <c r="I7" s="228"/>
    </row>
    <row r="8" spans="1:9" ht="23.25" customHeight="1">
      <c r="A8" s="225" t="s">
        <v>157</v>
      </c>
      <c r="B8" s="226"/>
      <c r="C8" s="226"/>
      <c r="D8" s="226"/>
      <c r="E8" s="226"/>
      <c r="F8" s="225" t="s">
        <v>158</v>
      </c>
      <c r="G8" s="226"/>
      <c r="H8" s="226"/>
      <c r="I8" s="228"/>
    </row>
    <row r="9" spans="1:9" ht="23.25" customHeight="1">
      <c r="A9" s="225" t="s">
        <v>159</v>
      </c>
      <c r="B9" s="226"/>
      <c r="C9" s="226"/>
      <c r="D9" s="226"/>
      <c r="E9" s="236"/>
      <c r="F9" s="225" t="s">
        <v>160</v>
      </c>
      <c r="G9" s="237"/>
      <c r="H9" s="281" t="s">
        <v>173</v>
      </c>
      <c r="I9" s="230"/>
    </row>
    <row r="10" spans="1:9" ht="23.25" customHeight="1">
      <c r="A10" s="229" t="s">
        <v>189</v>
      </c>
      <c r="B10" s="231"/>
      <c r="C10" s="231"/>
      <c r="D10" s="232"/>
      <c r="E10" s="232"/>
      <c r="F10" s="233" t="s">
        <v>164</v>
      </c>
      <c r="G10" s="232"/>
      <c r="H10" s="234" t="s">
        <v>161</v>
      </c>
      <c r="I10" s="377"/>
    </row>
    <row r="11" spans="1:9" ht="4.5" customHeight="1">
      <c r="A11" s="327"/>
      <c r="B11" s="327"/>
      <c r="C11" s="327"/>
      <c r="D11" s="327"/>
      <c r="E11" s="327"/>
      <c r="F11" s="327"/>
      <c r="G11" s="327"/>
      <c r="H11" s="327"/>
      <c r="I11" s="327"/>
    </row>
    <row r="12" spans="1:9" ht="4.5" customHeight="1">
      <c r="A12" s="345"/>
      <c r="B12" s="345"/>
      <c r="C12" s="345"/>
      <c r="D12" s="345"/>
      <c r="E12" s="345"/>
      <c r="F12" s="345"/>
      <c r="G12" s="345"/>
      <c r="H12" s="345"/>
      <c r="I12" s="345"/>
    </row>
    <row r="13" spans="1:9" s="183" customFormat="1" ht="12.75">
      <c r="A13" s="184" t="s">
        <v>132</v>
      </c>
      <c r="B13" s="346" t="s">
        <v>4</v>
      </c>
      <c r="C13" s="346" t="s">
        <v>133</v>
      </c>
      <c r="D13" s="346" t="s">
        <v>134</v>
      </c>
      <c r="E13" s="346" t="s">
        <v>135</v>
      </c>
      <c r="F13" s="348" t="s">
        <v>136</v>
      </c>
      <c r="G13" s="349"/>
      <c r="H13" s="350" t="s">
        <v>137</v>
      </c>
      <c r="I13" s="350"/>
    </row>
    <row r="14" spans="1:10" s="183" customFormat="1" ht="15.75">
      <c r="A14" s="186" t="s">
        <v>91</v>
      </c>
      <c r="B14" s="347"/>
      <c r="C14" s="347"/>
      <c r="D14" s="347"/>
      <c r="E14" s="347"/>
      <c r="F14" s="187" t="s">
        <v>33</v>
      </c>
      <c r="G14" s="185" t="s">
        <v>25</v>
      </c>
      <c r="H14" s="187" t="s">
        <v>33</v>
      </c>
      <c r="I14" s="185" t="s">
        <v>25</v>
      </c>
      <c r="J14" s="211"/>
    </row>
    <row r="15" spans="1:9" s="183" customFormat="1" ht="12.75">
      <c r="A15" s="162"/>
      <c r="B15" s="163">
        <v>1</v>
      </c>
      <c r="C15" s="164" t="s">
        <v>140</v>
      </c>
      <c r="D15" s="165"/>
      <c r="E15" s="165"/>
      <c r="F15" s="187"/>
      <c r="G15" s="212"/>
      <c r="H15" s="187"/>
      <c r="I15" s="212"/>
    </row>
    <row r="16" spans="1:11" s="183" customFormat="1" ht="12.75">
      <c r="A16" s="174" t="s">
        <v>92</v>
      </c>
      <c r="B16" s="166" t="s">
        <v>11</v>
      </c>
      <c r="C16" s="167" t="s">
        <v>175</v>
      </c>
      <c r="D16" s="168" t="s">
        <v>34</v>
      </c>
      <c r="E16" s="169">
        <v>6</v>
      </c>
      <c r="F16" s="169">
        <v>230.82</v>
      </c>
      <c r="G16" s="189">
        <f>F16*E16</f>
        <v>1384.92</v>
      </c>
      <c r="H16" s="189">
        <f>F16+F16*I10</f>
        <v>230.82</v>
      </c>
      <c r="I16" s="189">
        <f>H16*E16</f>
        <v>1384.92</v>
      </c>
      <c r="J16" s="190"/>
      <c r="K16" s="190"/>
    </row>
    <row r="17" spans="1:11" s="183" customFormat="1" ht="12.75">
      <c r="A17" s="174"/>
      <c r="B17" s="166"/>
      <c r="C17" s="164" t="s">
        <v>141</v>
      </c>
      <c r="D17" s="168"/>
      <c r="E17" s="221">
        <f>SUM(E16)</f>
        <v>6</v>
      </c>
      <c r="F17" s="221"/>
      <c r="G17" s="221">
        <f>SUM(G16)</f>
        <v>1384.92</v>
      </c>
      <c r="H17" s="221"/>
      <c r="I17" s="221">
        <f>SUM(I16)</f>
        <v>1384.92</v>
      </c>
      <c r="J17" s="190"/>
      <c r="K17" s="190"/>
    </row>
    <row r="18" spans="1:11" s="183" customFormat="1" ht="12.75">
      <c r="A18" s="174"/>
      <c r="B18" s="166"/>
      <c r="C18" s="167"/>
      <c r="D18" s="168"/>
      <c r="E18" s="169"/>
      <c r="F18" s="169"/>
      <c r="G18" s="189"/>
      <c r="H18" s="189"/>
      <c r="I18" s="189"/>
      <c r="J18" s="190"/>
      <c r="K18" s="190"/>
    </row>
    <row r="19" spans="1:11" s="183" customFormat="1" ht="12.75">
      <c r="A19" s="174"/>
      <c r="B19" s="163">
        <v>2</v>
      </c>
      <c r="C19" s="164" t="s">
        <v>142</v>
      </c>
      <c r="D19" s="168"/>
      <c r="E19" s="169"/>
      <c r="F19" s="169"/>
      <c r="G19" s="189"/>
      <c r="H19" s="189"/>
      <c r="I19" s="189"/>
      <c r="J19" s="190"/>
      <c r="K19" s="190"/>
    </row>
    <row r="20" spans="1:11" s="183" customFormat="1" ht="12.75">
      <c r="A20" s="177">
        <v>9546</v>
      </c>
      <c r="B20" s="166" t="s">
        <v>90</v>
      </c>
      <c r="C20" s="167" t="s">
        <v>56</v>
      </c>
      <c r="D20" s="168" t="s">
        <v>34</v>
      </c>
      <c r="E20" s="169">
        <v>5179.58</v>
      </c>
      <c r="F20" s="169">
        <v>0.39</v>
      </c>
      <c r="G20" s="189">
        <f aca="true" t="shared" si="0" ref="G20:G37">F20*E20</f>
        <v>2020.0362</v>
      </c>
      <c r="H20" s="189">
        <f>F20+F20*$I$10</f>
        <v>0.39</v>
      </c>
      <c r="I20" s="189">
        <f aca="true" t="shared" si="1" ref="I20:I37">H20*E20</f>
        <v>2020.0362</v>
      </c>
      <c r="J20" s="190"/>
      <c r="K20" s="190"/>
    </row>
    <row r="21" spans="1:11" s="192" customFormat="1" ht="12.75">
      <c r="A21" s="174" t="s">
        <v>93</v>
      </c>
      <c r="B21" s="166" t="s">
        <v>143</v>
      </c>
      <c r="C21" s="167" t="s">
        <v>51</v>
      </c>
      <c r="D21" s="168" t="s">
        <v>34</v>
      </c>
      <c r="E21" s="169">
        <v>5179.58</v>
      </c>
      <c r="F21" s="169">
        <v>0.44</v>
      </c>
      <c r="G21" s="189">
        <f t="shared" si="0"/>
        <v>2279.0152</v>
      </c>
      <c r="H21" s="189">
        <f>F21+F21*$I$10</f>
        <v>0.44</v>
      </c>
      <c r="I21" s="189">
        <f t="shared" si="1"/>
        <v>2279.0152</v>
      </c>
      <c r="J21" s="191"/>
      <c r="K21" s="191"/>
    </row>
    <row r="22" spans="1:11" s="183" customFormat="1" ht="12.75">
      <c r="A22" s="174" t="s">
        <v>94</v>
      </c>
      <c r="B22" s="166" t="s">
        <v>144</v>
      </c>
      <c r="C22" s="167" t="s">
        <v>52</v>
      </c>
      <c r="D22" s="168" t="s">
        <v>50</v>
      </c>
      <c r="E22" s="169">
        <v>3884.685</v>
      </c>
      <c r="F22" s="169">
        <v>1.21</v>
      </c>
      <c r="G22" s="189">
        <f t="shared" si="0"/>
        <v>4700.46885</v>
      </c>
      <c r="H22" s="189">
        <f>F22+F22*$I$10</f>
        <v>1.21</v>
      </c>
      <c r="I22" s="189">
        <f t="shared" si="1"/>
        <v>4700.46885</v>
      </c>
      <c r="J22" s="190">
        <v>1.21</v>
      </c>
      <c r="K22" s="190"/>
    </row>
    <row r="23" spans="1:11" s="183" customFormat="1" ht="12.75">
      <c r="A23" s="174"/>
      <c r="B23" s="166"/>
      <c r="C23" s="164" t="s">
        <v>141</v>
      </c>
      <c r="D23" s="168"/>
      <c r="E23" s="221">
        <f>SUM(E20:E22)</f>
        <v>14243.845</v>
      </c>
      <c r="F23" s="221"/>
      <c r="G23" s="221">
        <f>SUM(G20:G22)</f>
        <v>8999.520250000001</v>
      </c>
      <c r="H23" s="221"/>
      <c r="I23" s="221">
        <f>SUM(I20:I22)</f>
        <v>8999.520250000001</v>
      </c>
      <c r="J23" s="190"/>
      <c r="K23" s="190"/>
    </row>
    <row r="24" spans="1:11" s="183" customFormat="1" ht="12.75">
      <c r="A24" s="174"/>
      <c r="B24" s="166"/>
      <c r="C24" s="167"/>
      <c r="D24" s="168"/>
      <c r="E24" s="169"/>
      <c r="F24" s="169"/>
      <c r="G24" s="189"/>
      <c r="H24" s="189"/>
      <c r="I24" s="189"/>
      <c r="J24" s="190"/>
      <c r="K24" s="190"/>
    </row>
    <row r="25" spans="1:11" s="183" customFormat="1" ht="12.75">
      <c r="A25" s="174"/>
      <c r="B25" s="163">
        <v>3</v>
      </c>
      <c r="C25" s="302" t="s">
        <v>10</v>
      </c>
      <c r="D25" s="168"/>
      <c r="E25" s="169"/>
      <c r="F25" s="169"/>
      <c r="G25" s="189"/>
      <c r="H25" s="189"/>
      <c r="I25" s="189"/>
      <c r="J25" s="190"/>
      <c r="K25" s="190"/>
    </row>
    <row r="26" spans="1:11" s="183" customFormat="1" ht="25.5">
      <c r="A26" s="174">
        <v>72961</v>
      </c>
      <c r="B26" s="166" t="s">
        <v>145</v>
      </c>
      <c r="C26" s="303" t="s">
        <v>0</v>
      </c>
      <c r="D26" s="168" t="s">
        <v>34</v>
      </c>
      <c r="E26" s="169">
        <v>5179.58</v>
      </c>
      <c r="F26" s="169">
        <v>1.4</v>
      </c>
      <c r="G26" s="189">
        <f t="shared" si="0"/>
        <v>7251.411999999999</v>
      </c>
      <c r="H26" s="189">
        <f>F26+F26*$I$10</f>
        <v>1.4</v>
      </c>
      <c r="I26" s="189">
        <f t="shared" si="1"/>
        <v>7251.411999999999</v>
      </c>
      <c r="J26" s="190"/>
      <c r="K26" s="190"/>
    </row>
    <row r="27" spans="1:11" s="183" customFormat="1" ht="12.75">
      <c r="A27" s="174" t="s">
        <v>126</v>
      </c>
      <c r="B27" s="166" t="s">
        <v>146</v>
      </c>
      <c r="C27" s="170" t="s">
        <v>55</v>
      </c>
      <c r="D27" s="168" t="s">
        <v>54</v>
      </c>
      <c r="E27" s="169">
        <v>776.937</v>
      </c>
      <c r="F27" s="169">
        <v>3.32</v>
      </c>
      <c r="G27" s="189">
        <f t="shared" si="0"/>
        <v>2579.43084</v>
      </c>
      <c r="H27" s="189">
        <f aca="true" t="shared" si="2" ref="H27:H33">F27+F27*$I$10</f>
        <v>3.32</v>
      </c>
      <c r="I27" s="189">
        <f t="shared" si="1"/>
        <v>2579.43084</v>
      </c>
      <c r="J27" s="190"/>
      <c r="K27" s="190"/>
    </row>
    <row r="28" spans="1:11" s="183" customFormat="1" ht="12.75">
      <c r="A28" s="174">
        <v>72875</v>
      </c>
      <c r="B28" s="166" t="s">
        <v>147</v>
      </c>
      <c r="C28" s="304" t="s">
        <v>178</v>
      </c>
      <c r="D28" s="168" t="s">
        <v>50</v>
      </c>
      <c r="E28" s="169">
        <v>48558.56</v>
      </c>
      <c r="F28" s="169">
        <v>0.89</v>
      </c>
      <c r="G28" s="189">
        <f t="shared" si="0"/>
        <v>43217.1184</v>
      </c>
      <c r="H28" s="189">
        <f t="shared" si="2"/>
        <v>0.89</v>
      </c>
      <c r="I28" s="189">
        <f t="shared" si="1"/>
        <v>43217.1184</v>
      </c>
      <c r="J28" s="190"/>
      <c r="K28" s="190"/>
    </row>
    <row r="29" spans="1:11" s="183" customFormat="1" ht="25.5">
      <c r="A29" s="174">
        <v>72911</v>
      </c>
      <c r="B29" s="166" t="s">
        <v>148</v>
      </c>
      <c r="C29" s="304" t="s">
        <v>130</v>
      </c>
      <c r="D29" s="168" t="s">
        <v>54</v>
      </c>
      <c r="E29" s="169">
        <v>776.937</v>
      </c>
      <c r="F29" s="169">
        <v>7.28</v>
      </c>
      <c r="G29" s="189">
        <f t="shared" si="0"/>
        <v>5656.101360000001</v>
      </c>
      <c r="H29" s="189">
        <f t="shared" si="2"/>
        <v>7.28</v>
      </c>
      <c r="I29" s="189">
        <f t="shared" si="1"/>
        <v>5656.101360000001</v>
      </c>
      <c r="J29" s="190"/>
      <c r="K29" s="190"/>
    </row>
    <row r="30" spans="1:11" s="183" customFormat="1" ht="12.75">
      <c r="A30" s="174">
        <v>72945</v>
      </c>
      <c r="B30" s="166" t="s">
        <v>149</v>
      </c>
      <c r="C30" s="304" t="s">
        <v>1</v>
      </c>
      <c r="D30" s="168" t="s">
        <v>34</v>
      </c>
      <c r="E30" s="169">
        <v>4636.1</v>
      </c>
      <c r="F30" s="169">
        <v>2.63</v>
      </c>
      <c r="G30" s="189">
        <f t="shared" si="0"/>
        <v>12192.943000000001</v>
      </c>
      <c r="H30" s="189">
        <f t="shared" si="2"/>
        <v>2.63</v>
      </c>
      <c r="I30" s="189">
        <f t="shared" si="1"/>
        <v>12192.943000000001</v>
      </c>
      <c r="J30" s="190"/>
      <c r="K30" s="190"/>
    </row>
    <row r="31" spans="1:11" s="183" customFormat="1" ht="12.75">
      <c r="A31" s="174">
        <v>72942</v>
      </c>
      <c r="B31" s="166" t="s">
        <v>150</v>
      </c>
      <c r="C31" s="304" t="s">
        <v>127</v>
      </c>
      <c r="D31" s="168" t="s">
        <v>34</v>
      </c>
      <c r="E31" s="169">
        <v>4636.1</v>
      </c>
      <c r="F31" s="169">
        <v>0.940001</v>
      </c>
      <c r="G31" s="189">
        <f t="shared" si="0"/>
        <v>4357.938636100001</v>
      </c>
      <c r="H31" s="189">
        <f t="shared" si="2"/>
        <v>0.940001</v>
      </c>
      <c r="I31" s="189">
        <f t="shared" si="1"/>
        <v>4357.938636100001</v>
      </c>
      <c r="J31" s="190"/>
      <c r="K31" s="190"/>
    </row>
    <row r="32" spans="1:11" s="183" customFormat="1" ht="25.5">
      <c r="A32" s="174">
        <v>72965</v>
      </c>
      <c r="B32" s="166" t="s">
        <v>151</v>
      </c>
      <c r="C32" s="304" t="s">
        <v>2</v>
      </c>
      <c r="D32" s="168" t="s">
        <v>53</v>
      </c>
      <c r="E32" s="171">
        <v>278.1659</v>
      </c>
      <c r="F32" s="169">
        <v>161.06005</v>
      </c>
      <c r="G32" s="189">
        <f t="shared" si="0"/>
        <v>44801.413762295</v>
      </c>
      <c r="H32" s="189">
        <f t="shared" si="2"/>
        <v>161.06005</v>
      </c>
      <c r="I32" s="189">
        <f t="shared" si="1"/>
        <v>44801.413762295</v>
      </c>
      <c r="J32" s="190"/>
      <c r="K32" s="190"/>
    </row>
    <row r="33" spans="1:11" s="183" customFormat="1" ht="12.75">
      <c r="A33" s="174">
        <v>5626</v>
      </c>
      <c r="B33" s="166" t="s">
        <v>152</v>
      </c>
      <c r="C33" s="304" t="s">
        <v>179</v>
      </c>
      <c r="D33" s="168" t="s">
        <v>128</v>
      </c>
      <c r="E33" s="171">
        <v>9735.81</v>
      </c>
      <c r="F33" s="169">
        <v>0.589999999</v>
      </c>
      <c r="G33" s="189">
        <f t="shared" si="0"/>
        <v>5744.12789026419</v>
      </c>
      <c r="H33" s="189">
        <f t="shared" si="2"/>
        <v>0.589999999</v>
      </c>
      <c r="I33" s="189">
        <f t="shared" si="1"/>
        <v>5744.12789026419</v>
      </c>
      <c r="J33" s="190"/>
      <c r="K33" s="190"/>
    </row>
    <row r="34" spans="1:11" s="183" customFormat="1" ht="12.75">
      <c r="A34" s="174"/>
      <c r="B34" s="166"/>
      <c r="C34" s="164" t="s">
        <v>141</v>
      </c>
      <c r="D34" s="168"/>
      <c r="E34" s="221">
        <f>SUM(E26:E33)</f>
        <v>74578.1899</v>
      </c>
      <c r="F34" s="221"/>
      <c r="G34" s="221">
        <f>SUM(G26:G33)</f>
        <v>125800.48588865921</v>
      </c>
      <c r="H34" s="221"/>
      <c r="I34" s="221">
        <f>SUM(I26:I33)</f>
        <v>125800.48588865921</v>
      </c>
      <c r="J34" s="190"/>
      <c r="K34" s="190"/>
    </row>
    <row r="35" spans="1:11" s="183" customFormat="1" ht="12.75">
      <c r="A35" s="174"/>
      <c r="B35" s="166"/>
      <c r="C35" s="170"/>
      <c r="D35" s="168"/>
      <c r="E35" s="171"/>
      <c r="F35" s="171"/>
      <c r="G35" s="189"/>
      <c r="H35" s="189"/>
      <c r="I35" s="189"/>
      <c r="J35" s="190"/>
      <c r="K35" s="190"/>
    </row>
    <row r="36" spans="1:11" s="183" customFormat="1" ht="12.75">
      <c r="A36" s="174"/>
      <c r="B36" s="163">
        <v>4</v>
      </c>
      <c r="C36" s="172" t="s">
        <v>153</v>
      </c>
      <c r="D36" s="165"/>
      <c r="E36" s="173"/>
      <c r="F36" s="173"/>
      <c r="G36" s="187"/>
      <c r="H36" s="189"/>
      <c r="I36" s="187"/>
      <c r="J36" s="190"/>
      <c r="K36" s="190"/>
    </row>
    <row r="37" spans="1:11" s="183" customFormat="1" ht="51">
      <c r="A37" s="174" t="s">
        <v>177</v>
      </c>
      <c r="B37" s="166" t="s">
        <v>154</v>
      </c>
      <c r="C37" s="298" t="s">
        <v>176</v>
      </c>
      <c r="D37" s="168" t="s">
        <v>12</v>
      </c>
      <c r="E37" s="171">
        <v>1298.58</v>
      </c>
      <c r="F37" s="171">
        <v>20.39</v>
      </c>
      <c r="G37" s="189">
        <f t="shared" si="0"/>
        <v>26478.0462</v>
      </c>
      <c r="H37" s="189">
        <f>F37+F37*$I$10</f>
        <v>20.39</v>
      </c>
      <c r="I37" s="189">
        <f t="shared" si="1"/>
        <v>26478.0462</v>
      </c>
      <c r="K37" s="190"/>
    </row>
    <row r="38" spans="1:11" s="183" customFormat="1" ht="12.75">
      <c r="A38" s="174">
        <v>72196</v>
      </c>
      <c r="B38" s="166" t="s">
        <v>155</v>
      </c>
      <c r="C38" s="170" t="s">
        <v>156</v>
      </c>
      <c r="D38" s="168" t="s">
        <v>12</v>
      </c>
      <c r="E38" s="171">
        <v>22</v>
      </c>
      <c r="F38" s="171">
        <v>9.629</v>
      </c>
      <c r="G38" s="189">
        <f>F38*E38</f>
        <v>211.838</v>
      </c>
      <c r="H38" s="189">
        <f>F38+F38*$I$10</f>
        <v>9.629</v>
      </c>
      <c r="I38" s="189">
        <f>H38*E38</f>
        <v>211.838</v>
      </c>
      <c r="K38" s="190"/>
    </row>
    <row r="39" spans="1:11" s="183" customFormat="1" ht="25.5">
      <c r="A39" s="174" t="s">
        <v>180</v>
      </c>
      <c r="B39" s="166" t="s">
        <v>185</v>
      </c>
      <c r="C39" s="170" t="s">
        <v>181</v>
      </c>
      <c r="D39" s="168" t="s">
        <v>182</v>
      </c>
      <c r="E39" s="169">
        <v>5</v>
      </c>
      <c r="F39" s="169">
        <v>109.62</v>
      </c>
      <c r="G39" s="189">
        <f>F39*E39</f>
        <v>548.1</v>
      </c>
      <c r="H39" s="299">
        <f>F39*$I$10+F39</f>
        <v>109.62</v>
      </c>
      <c r="I39" s="178">
        <f>H39*E39</f>
        <v>548.1</v>
      </c>
      <c r="K39" s="190"/>
    </row>
    <row r="40" spans="1:11" s="183" customFormat="1" ht="25.5">
      <c r="A40" s="300">
        <v>72947</v>
      </c>
      <c r="B40" s="166" t="s">
        <v>187</v>
      </c>
      <c r="C40" s="167" t="s">
        <v>183</v>
      </c>
      <c r="D40" s="297" t="s">
        <v>34</v>
      </c>
      <c r="E40" s="95">
        <v>33.97</v>
      </c>
      <c r="F40" s="95">
        <v>12.73</v>
      </c>
      <c r="G40" s="189">
        <f>F40*E40</f>
        <v>432.4381</v>
      </c>
      <c r="H40" s="299">
        <f>F40*$I$10+F40</f>
        <v>12.73</v>
      </c>
      <c r="I40" s="178">
        <f>H40*E40</f>
        <v>432.4381</v>
      </c>
      <c r="K40" s="190"/>
    </row>
    <row r="41" spans="1:11" s="183" customFormat="1" ht="25.5">
      <c r="A41" s="301" t="s">
        <v>184</v>
      </c>
      <c r="B41" s="166" t="s">
        <v>188</v>
      </c>
      <c r="C41" s="167" t="s">
        <v>186</v>
      </c>
      <c r="D41" s="297" t="s">
        <v>34</v>
      </c>
      <c r="E41" s="95">
        <v>1.18</v>
      </c>
      <c r="F41" s="95">
        <v>271.08</v>
      </c>
      <c r="G41" s="189">
        <f>F41*E41</f>
        <v>319.8744</v>
      </c>
      <c r="H41" s="299">
        <f>F41*$I$10+F41</f>
        <v>271.08</v>
      </c>
      <c r="I41" s="178">
        <f>H41*E41</f>
        <v>319.8744</v>
      </c>
      <c r="K41" s="190"/>
    </row>
    <row r="42" spans="1:11" s="183" customFormat="1" ht="12.75">
      <c r="A42" s="174"/>
      <c r="B42" s="166"/>
      <c r="C42" s="170"/>
      <c r="D42" s="168"/>
      <c r="E42" s="171"/>
      <c r="F42" s="171"/>
      <c r="G42" s="189"/>
      <c r="H42" s="189"/>
      <c r="I42" s="189"/>
      <c r="K42" s="190"/>
    </row>
    <row r="43" spans="1:11" s="183" customFormat="1" ht="12.75">
      <c r="A43" s="174"/>
      <c r="B43" s="166"/>
      <c r="C43" s="164" t="s">
        <v>141</v>
      </c>
      <c r="D43" s="168"/>
      <c r="E43" s="221">
        <f>SUM(E37:E38)</f>
        <v>1320.58</v>
      </c>
      <c r="F43" s="221"/>
      <c r="G43" s="221">
        <f>SUM(G37:G41)</f>
        <v>27990.2967</v>
      </c>
      <c r="H43" s="221"/>
      <c r="I43" s="221">
        <f>SUM(I37:I41)</f>
        <v>27990.2967</v>
      </c>
      <c r="K43" s="190"/>
    </row>
    <row r="44" spans="1:11" s="183" customFormat="1" ht="12.75">
      <c r="A44" s="195"/>
      <c r="B44" s="193"/>
      <c r="C44" s="196"/>
      <c r="D44" s="188"/>
      <c r="E44" s="194"/>
      <c r="F44" s="194"/>
      <c r="G44" s="189"/>
      <c r="H44" s="189"/>
      <c r="I44" s="189"/>
      <c r="J44" s="190"/>
      <c r="K44" s="190"/>
    </row>
    <row r="45" spans="1:10" s="197" customFormat="1" ht="12.75">
      <c r="A45" s="198"/>
      <c r="B45" s="199"/>
      <c r="C45" s="200"/>
      <c r="D45" s="201"/>
      <c r="E45" s="202"/>
      <c r="F45" s="189"/>
      <c r="G45" s="203"/>
      <c r="H45" s="189"/>
      <c r="I45" s="203"/>
      <c r="J45" s="204"/>
    </row>
    <row r="46" spans="1:9" s="183" customFormat="1" ht="4.5" customHeight="1">
      <c r="A46" s="340"/>
      <c r="B46" s="340"/>
      <c r="C46" s="340"/>
      <c r="D46" s="340"/>
      <c r="E46" s="340"/>
      <c r="F46" s="340"/>
      <c r="G46" s="340"/>
      <c r="H46" s="340"/>
      <c r="I46" s="340"/>
    </row>
    <row r="47" spans="1:10" s="216" customFormat="1" ht="15.75">
      <c r="A47" s="341" t="s">
        <v>138</v>
      </c>
      <c r="B47" s="342"/>
      <c r="C47" s="342"/>
      <c r="D47" s="342"/>
      <c r="E47" s="342"/>
      <c r="F47" s="343"/>
      <c r="G47" s="213">
        <f>G17+G23+G34+G43</f>
        <v>164175.22283865922</v>
      </c>
      <c r="H47" s="214"/>
      <c r="I47" s="213">
        <f>I17+I23+I34+I43</f>
        <v>164175.22283865922</v>
      </c>
      <c r="J47" s="215"/>
    </row>
    <row r="48" spans="1:9" s="183" customFormat="1" ht="18">
      <c r="A48" s="339" t="s">
        <v>95</v>
      </c>
      <c r="B48" s="339"/>
      <c r="C48" s="339"/>
      <c r="D48" s="339"/>
      <c r="E48" s="339"/>
      <c r="G48" s="344"/>
      <c r="H48" s="344"/>
      <c r="I48" s="344"/>
    </row>
    <row r="49" spans="2:4" s="183" customFormat="1" ht="12.75">
      <c r="B49" s="72"/>
      <c r="C49" s="70"/>
      <c r="D49" s="71"/>
    </row>
    <row r="50" spans="2:8" s="183" customFormat="1" ht="12.75">
      <c r="B50" s="72"/>
      <c r="C50" s="70"/>
      <c r="D50" s="71"/>
      <c r="G50" s="206"/>
      <c r="H50" s="207"/>
    </row>
    <row r="51" spans="2:8" s="183" customFormat="1" ht="15">
      <c r="B51" s="179"/>
      <c r="C51" s="180"/>
      <c r="D51" s="181"/>
      <c r="G51" s="190"/>
      <c r="H51" s="208"/>
    </row>
    <row r="52" spans="2:10" s="183" customFormat="1" ht="15">
      <c r="B52" s="179"/>
      <c r="C52" s="180"/>
      <c r="D52" s="181"/>
      <c r="J52" s="209"/>
    </row>
    <row r="53" spans="2:10" s="183" customFormat="1" ht="15">
      <c r="B53" s="179"/>
      <c r="C53" s="180"/>
      <c r="D53" s="181"/>
      <c r="J53" s="190"/>
    </row>
    <row r="54" s="183" customFormat="1" ht="12.75">
      <c r="D54" s="205"/>
    </row>
    <row r="55" spans="4:8" s="183" customFormat="1" ht="12.75">
      <c r="D55" s="205"/>
      <c r="H55" s="190"/>
    </row>
    <row r="56" spans="4:7" s="183" customFormat="1" ht="12.75">
      <c r="D56" s="205"/>
      <c r="G56" s="208"/>
    </row>
    <row r="57" s="183" customFormat="1" ht="12.75">
      <c r="D57" s="205"/>
    </row>
    <row r="58" s="183" customFormat="1" ht="12.75">
      <c r="D58" s="205"/>
    </row>
    <row r="59" s="183" customFormat="1" ht="12.75">
      <c r="D59" s="205"/>
    </row>
    <row r="60" s="183" customFormat="1" ht="12.75">
      <c r="D60" s="205"/>
    </row>
    <row r="61" s="183" customFormat="1" ht="12.75">
      <c r="D61" s="205"/>
    </row>
    <row r="62" s="183" customFormat="1" ht="12.75">
      <c r="D62" s="205"/>
    </row>
    <row r="63" s="183" customFormat="1" ht="12.75">
      <c r="D63" s="205"/>
    </row>
    <row r="64" s="183" customFormat="1" ht="12.75">
      <c r="D64" s="205"/>
    </row>
    <row r="65" s="183" customFormat="1" ht="12.75">
      <c r="D65" s="205"/>
    </row>
    <row r="66" s="183" customFormat="1" ht="12.75">
      <c r="D66" s="205"/>
    </row>
    <row r="67" s="183" customFormat="1" ht="12.75">
      <c r="D67" s="205"/>
    </row>
    <row r="68" s="183" customFormat="1" ht="12.75">
      <c r="D68" s="205"/>
    </row>
    <row r="69" s="183" customFormat="1" ht="12.75">
      <c r="D69" s="205"/>
    </row>
    <row r="70" s="183" customFormat="1" ht="12.75">
      <c r="D70" s="205"/>
    </row>
    <row r="71" s="183" customFormat="1" ht="12.75">
      <c r="D71" s="205"/>
    </row>
    <row r="72" s="183" customFormat="1" ht="12.75">
      <c r="D72" s="205"/>
    </row>
    <row r="73" s="183" customFormat="1" ht="12.75">
      <c r="D73" s="205"/>
    </row>
    <row r="74" s="183" customFormat="1" ht="12.75">
      <c r="D74" s="205"/>
    </row>
    <row r="75" s="183" customFormat="1" ht="12.75">
      <c r="D75" s="205"/>
    </row>
    <row r="76" s="183" customFormat="1" ht="12.75">
      <c r="D76" s="205"/>
    </row>
    <row r="77" s="183" customFormat="1" ht="12.75">
      <c r="D77" s="205"/>
    </row>
    <row r="78" s="183" customFormat="1" ht="12.75">
      <c r="D78" s="205"/>
    </row>
    <row r="79" s="183" customFormat="1" ht="12.75">
      <c r="D79" s="205"/>
    </row>
    <row r="80" s="183" customFormat="1" ht="12.75">
      <c r="D80" s="205"/>
    </row>
    <row r="81" s="183" customFormat="1" ht="12.75">
      <c r="D81" s="205"/>
    </row>
    <row r="82" s="183" customFormat="1" ht="12.75">
      <c r="D82" s="205"/>
    </row>
    <row r="83" s="183" customFormat="1" ht="12.75">
      <c r="D83" s="205"/>
    </row>
    <row r="84" s="183" customFormat="1" ht="12.75">
      <c r="D84" s="205"/>
    </row>
    <row r="85" s="183" customFormat="1" ht="12.75">
      <c r="D85" s="205"/>
    </row>
    <row r="86" s="183" customFormat="1" ht="12.75">
      <c r="D86" s="205"/>
    </row>
    <row r="87" s="183" customFormat="1" ht="12.75">
      <c r="D87" s="205"/>
    </row>
    <row r="88" s="183" customFormat="1" ht="12.75">
      <c r="D88" s="205"/>
    </row>
    <row r="89" s="183" customFormat="1" ht="12.75">
      <c r="D89" s="205"/>
    </row>
    <row r="90" s="183" customFormat="1" ht="12.75">
      <c r="D90" s="205"/>
    </row>
    <row r="91" s="183" customFormat="1" ht="12.75">
      <c r="D91" s="205"/>
    </row>
    <row r="92" s="183" customFormat="1" ht="12.75">
      <c r="D92" s="205"/>
    </row>
    <row r="93" s="183" customFormat="1" ht="12.75">
      <c r="D93" s="205"/>
    </row>
    <row r="94" s="183" customFormat="1" ht="12.75">
      <c r="D94" s="205"/>
    </row>
    <row r="95" s="183" customFormat="1" ht="12.75">
      <c r="D95" s="205"/>
    </row>
    <row r="96" s="183" customFormat="1" ht="12.75">
      <c r="D96" s="205"/>
    </row>
    <row r="97" s="183" customFormat="1" ht="12.75">
      <c r="D97" s="205"/>
    </row>
    <row r="98" s="183" customFormat="1" ht="12.75">
      <c r="D98" s="205"/>
    </row>
    <row r="99" s="183" customFormat="1" ht="12.75">
      <c r="D99" s="205"/>
    </row>
    <row r="100" s="183" customFormat="1" ht="12.75">
      <c r="D100" s="205"/>
    </row>
    <row r="101" s="183" customFormat="1" ht="12.75">
      <c r="D101" s="205"/>
    </row>
    <row r="102" s="183" customFormat="1" ht="12.75">
      <c r="D102" s="205"/>
    </row>
    <row r="103" s="183" customFormat="1" ht="12.75">
      <c r="D103" s="205"/>
    </row>
    <row r="104" s="183" customFormat="1" ht="12.75">
      <c r="D104" s="205"/>
    </row>
    <row r="105" s="183" customFormat="1" ht="12.75">
      <c r="D105" s="205"/>
    </row>
    <row r="106" s="183" customFormat="1" ht="12.75">
      <c r="D106" s="205"/>
    </row>
    <row r="107" s="183" customFormat="1" ht="12.75">
      <c r="D107" s="205"/>
    </row>
    <row r="108" s="183" customFormat="1" ht="12.75">
      <c r="D108" s="205"/>
    </row>
    <row r="109" s="183" customFormat="1" ht="12.75">
      <c r="D109" s="205"/>
    </row>
    <row r="110" s="183" customFormat="1" ht="12.75">
      <c r="D110" s="205"/>
    </row>
    <row r="111" s="183" customFormat="1" ht="12.75">
      <c r="D111" s="205"/>
    </row>
    <row r="112" s="183" customFormat="1" ht="12.75">
      <c r="D112" s="205"/>
    </row>
    <row r="113" s="183" customFormat="1" ht="12.75">
      <c r="D113" s="205"/>
    </row>
    <row r="114" s="183" customFormat="1" ht="12.75">
      <c r="D114" s="205"/>
    </row>
    <row r="115" s="183" customFormat="1" ht="12.75">
      <c r="D115" s="205"/>
    </row>
    <row r="116" s="183" customFormat="1" ht="12.75">
      <c r="D116" s="205"/>
    </row>
    <row r="117" s="183" customFormat="1" ht="12.75">
      <c r="D117" s="205"/>
    </row>
    <row r="118" s="183" customFormat="1" ht="12.75">
      <c r="D118" s="205"/>
    </row>
    <row r="119" s="183" customFormat="1" ht="12.75">
      <c r="D119" s="205"/>
    </row>
    <row r="120" s="183" customFormat="1" ht="12.75">
      <c r="D120" s="205"/>
    </row>
    <row r="121" s="183" customFormat="1" ht="12.75">
      <c r="D121" s="205"/>
    </row>
    <row r="122" s="183" customFormat="1" ht="12.75">
      <c r="D122" s="205"/>
    </row>
    <row r="123" s="183" customFormat="1" ht="12.75">
      <c r="D123" s="205"/>
    </row>
    <row r="124" s="183" customFormat="1" ht="12.75">
      <c r="D124" s="205"/>
    </row>
    <row r="125" s="183" customFormat="1" ht="12.75">
      <c r="D125" s="205"/>
    </row>
    <row r="126" s="183" customFormat="1" ht="12.75">
      <c r="D126" s="205"/>
    </row>
    <row r="127" s="183" customFormat="1" ht="12.75">
      <c r="D127" s="205"/>
    </row>
    <row r="128" s="183" customFormat="1" ht="12.75">
      <c r="D128" s="205"/>
    </row>
    <row r="129" s="183" customFormat="1" ht="12.75">
      <c r="D129" s="205"/>
    </row>
    <row r="130" s="183" customFormat="1" ht="12.75">
      <c r="D130" s="205"/>
    </row>
    <row r="131" s="183" customFormat="1" ht="12.75">
      <c r="D131" s="205"/>
    </row>
    <row r="132" s="183" customFormat="1" ht="12.75">
      <c r="D132" s="205"/>
    </row>
    <row r="133" s="183" customFormat="1" ht="12.75">
      <c r="D133" s="205"/>
    </row>
    <row r="134" s="183" customFormat="1" ht="12.75">
      <c r="D134" s="205"/>
    </row>
    <row r="135" s="183" customFormat="1" ht="12.75">
      <c r="D135" s="205"/>
    </row>
    <row r="136" s="183" customFormat="1" ht="12.75">
      <c r="D136" s="205"/>
    </row>
    <row r="137" s="183" customFormat="1" ht="12.75">
      <c r="D137" s="205"/>
    </row>
    <row r="138" s="183" customFormat="1" ht="12.75">
      <c r="D138" s="205"/>
    </row>
    <row r="139" s="183" customFormat="1" ht="12.75">
      <c r="D139" s="205"/>
    </row>
    <row r="140" s="183" customFormat="1" ht="12.75">
      <c r="D140" s="205"/>
    </row>
    <row r="141" s="183" customFormat="1" ht="12.75">
      <c r="D141" s="205"/>
    </row>
    <row r="142" s="183" customFormat="1" ht="12.75">
      <c r="D142" s="205"/>
    </row>
    <row r="143" s="183" customFormat="1" ht="12.75">
      <c r="D143" s="205"/>
    </row>
    <row r="144" s="183" customFormat="1" ht="12.75">
      <c r="D144" s="205"/>
    </row>
    <row r="145" s="183" customFormat="1" ht="12.75">
      <c r="D145" s="205"/>
    </row>
    <row r="146" s="183" customFormat="1" ht="12.75">
      <c r="D146" s="205"/>
    </row>
    <row r="147" s="183" customFormat="1" ht="12.75">
      <c r="D147" s="205"/>
    </row>
    <row r="148" s="183" customFormat="1" ht="12.75">
      <c r="D148" s="205"/>
    </row>
    <row r="149" s="183" customFormat="1" ht="12.75">
      <c r="D149" s="205"/>
    </row>
    <row r="150" s="183" customFormat="1" ht="12.75">
      <c r="D150" s="205"/>
    </row>
    <row r="151" s="183" customFormat="1" ht="12.75">
      <c r="D151" s="205"/>
    </row>
    <row r="152" s="183" customFormat="1" ht="12.75">
      <c r="D152" s="205"/>
    </row>
    <row r="153" s="183" customFormat="1" ht="12.75">
      <c r="D153" s="205"/>
    </row>
    <row r="154" s="183" customFormat="1" ht="12.75">
      <c r="D154" s="205"/>
    </row>
    <row r="155" s="183" customFormat="1" ht="12.75">
      <c r="D155" s="205"/>
    </row>
    <row r="156" s="183" customFormat="1" ht="12.75">
      <c r="D156" s="205"/>
    </row>
    <row r="157" s="183" customFormat="1" ht="12.75">
      <c r="D157" s="205"/>
    </row>
    <row r="158" s="183" customFormat="1" ht="12.75">
      <c r="D158" s="205"/>
    </row>
    <row r="159" s="183" customFormat="1" ht="12.75">
      <c r="D159" s="205"/>
    </row>
    <row r="160" s="183" customFormat="1" ht="12.75">
      <c r="D160" s="205"/>
    </row>
    <row r="161" s="183" customFormat="1" ht="12.75">
      <c r="D161" s="205"/>
    </row>
    <row r="162" s="183" customFormat="1" ht="12.75">
      <c r="D162" s="205"/>
    </row>
    <row r="163" s="183" customFormat="1" ht="12.75">
      <c r="D163" s="205"/>
    </row>
    <row r="164" s="183" customFormat="1" ht="12.75">
      <c r="D164" s="205"/>
    </row>
    <row r="165" s="183" customFormat="1" ht="12.75">
      <c r="D165" s="205"/>
    </row>
    <row r="166" s="183" customFormat="1" ht="12.75">
      <c r="D166" s="205"/>
    </row>
    <row r="167" s="183" customFormat="1" ht="12.75">
      <c r="D167" s="205"/>
    </row>
    <row r="168" s="183" customFormat="1" ht="12.75">
      <c r="D168" s="205"/>
    </row>
    <row r="169" s="183" customFormat="1" ht="12.75">
      <c r="D169" s="205"/>
    </row>
    <row r="170" s="183" customFormat="1" ht="12.75">
      <c r="D170" s="205"/>
    </row>
    <row r="171" s="183" customFormat="1" ht="12.75">
      <c r="D171" s="205"/>
    </row>
    <row r="172" s="183" customFormat="1" ht="12.75">
      <c r="D172" s="205"/>
    </row>
    <row r="173" s="183" customFormat="1" ht="12.75">
      <c r="D173" s="205"/>
    </row>
    <row r="174" s="183" customFormat="1" ht="12.75">
      <c r="D174" s="205"/>
    </row>
    <row r="175" s="183" customFormat="1" ht="12.75">
      <c r="D175" s="205"/>
    </row>
    <row r="176" s="183" customFormat="1" ht="12.75">
      <c r="D176" s="205"/>
    </row>
    <row r="177" s="183" customFormat="1" ht="12.75">
      <c r="D177" s="205"/>
    </row>
    <row r="178" s="183" customFormat="1" ht="12.75">
      <c r="D178" s="205"/>
    </row>
    <row r="179" s="183" customFormat="1" ht="12.75">
      <c r="D179" s="205"/>
    </row>
    <row r="180" s="183" customFormat="1" ht="12.75">
      <c r="D180" s="205"/>
    </row>
    <row r="181" s="183" customFormat="1" ht="12.75">
      <c r="D181" s="205"/>
    </row>
    <row r="182" s="183" customFormat="1" ht="12.75">
      <c r="D182" s="205"/>
    </row>
    <row r="183" s="183" customFormat="1" ht="12.75">
      <c r="D183" s="205"/>
    </row>
    <row r="184" s="183" customFormat="1" ht="12.75">
      <c r="D184" s="205"/>
    </row>
    <row r="185" s="183" customFormat="1" ht="12.75">
      <c r="D185" s="205"/>
    </row>
    <row r="186" s="183" customFormat="1" ht="12.75">
      <c r="D186" s="205"/>
    </row>
    <row r="187" s="183" customFormat="1" ht="12.75">
      <c r="D187" s="205"/>
    </row>
    <row r="188" s="183" customFormat="1" ht="12.75">
      <c r="D188" s="205"/>
    </row>
    <row r="189" s="183" customFormat="1" ht="12.75">
      <c r="D189" s="205"/>
    </row>
    <row r="190" s="183" customFormat="1" ht="12.75">
      <c r="D190" s="205"/>
    </row>
    <row r="191" s="183" customFormat="1" ht="12.75">
      <c r="D191" s="205"/>
    </row>
    <row r="192" s="183" customFormat="1" ht="12.75">
      <c r="D192" s="205"/>
    </row>
    <row r="193" s="183" customFormat="1" ht="12.75">
      <c r="D193" s="205"/>
    </row>
    <row r="194" s="183" customFormat="1" ht="12.75">
      <c r="D194" s="205"/>
    </row>
    <row r="195" s="183" customFormat="1" ht="12.75">
      <c r="D195" s="205"/>
    </row>
    <row r="196" s="183" customFormat="1" ht="12.75">
      <c r="D196" s="205"/>
    </row>
    <row r="197" s="183" customFormat="1" ht="12.75">
      <c r="D197" s="205"/>
    </row>
    <row r="198" s="183" customFormat="1" ht="12.75">
      <c r="D198" s="205"/>
    </row>
    <row r="199" s="183" customFormat="1" ht="12.75">
      <c r="D199" s="205"/>
    </row>
    <row r="200" s="183" customFormat="1" ht="12.75">
      <c r="D200" s="205"/>
    </row>
    <row r="201" s="183" customFormat="1" ht="12.75">
      <c r="D201" s="205"/>
    </row>
    <row r="202" s="183" customFormat="1" ht="12.75">
      <c r="D202" s="205"/>
    </row>
    <row r="203" s="183" customFormat="1" ht="12.75">
      <c r="D203" s="205"/>
    </row>
    <row r="204" s="183" customFormat="1" ht="12.75">
      <c r="D204" s="205"/>
    </row>
    <row r="205" s="183" customFormat="1" ht="12.75">
      <c r="D205" s="205"/>
    </row>
    <row r="206" s="183" customFormat="1" ht="12.75">
      <c r="D206" s="205"/>
    </row>
    <row r="207" s="183" customFormat="1" ht="12.75">
      <c r="D207" s="205"/>
    </row>
    <row r="208" s="183" customFormat="1" ht="12.75">
      <c r="D208" s="205"/>
    </row>
    <row r="209" s="183" customFormat="1" ht="12.75">
      <c r="D209" s="205"/>
    </row>
    <row r="210" s="183" customFormat="1" ht="12.75">
      <c r="D210" s="205"/>
    </row>
    <row r="211" s="183" customFormat="1" ht="12.75">
      <c r="D211" s="205"/>
    </row>
    <row r="212" s="183" customFormat="1" ht="12.75">
      <c r="D212" s="205"/>
    </row>
    <row r="213" s="183" customFormat="1" ht="12.75">
      <c r="D213" s="205"/>
    </row>
    <row r="214" s="183" customFormat="1" ht="12.75">
      <c r="D214" s="205"/>
    </row>
    <row r="215" s="183" customFormat="1" ht="12.75">
      <c r="D215" s="205"/>
    </row>
    <row r="216" s="183" customFormat="1" ht="12.75">
      <c r="D216" s="205"/>
    </row>
    <row r="217" s="183" customFormat="1" ht="12.75">
      <c r="D217" s="205"/>
    </row>
    <row r="218" s="183" customFormat="1" ht="12.75">
      <c r="D218" s="205"/>
    </row>
    <row r="219" s="183" customFormat="1" ht="12.75">
      <c r="D219" s="205"/>
    </row>
    <row r="220" s="183" customFormat="1" ht="12.75">
      <c r="D220" s="205"/>
    </row>
    <row r="221" s="183" customFormat="1" ht="12.75">
      <c r="D221" s="205"/>
    </row>
    <row r="222" s="183" customFormat="1" ht="12.75">
      <c r="D222" s="205"/>
    </row>
    <row r="223" s="183" customFormat="1" ht="12.75">
      <c r="D223" s="205"/>
    </row>
    <row r="224" s="183" customFormat="1" ht="12.75">
      <c r="D224" s="205"/>
    </row>
    <row r="225" s="183" customFormat="1" ht="12.75">
      <c r="D225" s="205"/>
    </row>
    <row r="226" s="183" customFormat="1" ht="12.75">
      <c r="D226" s="205"/>
    </row>
    <row r="227" s="183" customFormat="1" ht="12.75">
      <c r="D227" s="205"/>
    </row>
    <row r="228" s="183" customFormat="1" ht="12.75">
      <c r="D228" s="205"/>
    </row>
    <row r="229" s="183" customFormat="1" ht="12.75">
      <c r="D229" s="205"/>
    </row>
    <row r="230" s="183" customFormat="1" ht="12.75">
      <c r="D230" s="205"/>
    </row>
    <row r="231" s="183" customFormat="1" ht="12.75">
      <c r="D231" s="205"/>
    </row>
    <row r="232" s="183" customFormat="1" ht="12.75">
      <c r="D232" s="205"/>
    </row>
    <row r="233" s="183" customFormat="1" ht="12.75">
      <c r="D233" s="205"/>
    </row>
    <row r="234" s="183" customFormat="1" ht="12.75">
      <c r="D234" s="205"/>
    </row>
    <row r="235" s="183" customFormat="1" ht="12.75">
      <c r="D235" s="205"/>
    </row>
    <row r="236" s="183" customFormat="1" ht="12.75">
      <c r="D236" s="205"/>
    </row>
    <row r="237" s="183" customFormat="1" ht="12.75">
      <c r="D237" s="205"/>
    </row>
    <row r="238" s="183" customFormat="1" ht="12.75">
      <c r="D238" s="205"/>
    </row>
    <row r="239" s="183" customFormat="1" ht="12.75">
      <c r="D239" s="205"/>
    </row>
    <row r="240" s="183" customFormat="1" ht="12.75">
      <c r="D240" s="205"/>
    </row>
    <row r="241" s="183" customFormat="1" ht="12.75">
      <c r="D241" s="205"/>
    </row>
    <row r="242" s="183" customFormat="1" ht="12.75">
      <c r="D242" s="205"/>
    </row>
    <row r="243" s="183" customFormat="1" ht="12.75">
      <c r="D243" s="205"/>
    </row>
    <row r="244" s="183" customFormat="1" ht="12.75">
      <c r="D244" s="205"/>
    </row>
    <row r="245" s="183" customFormat="1" ht="12.75">
      <c r="D245" s="205"/>
    </row>
    <row r="246" s="183" customFormat="1" ht="12.75">
      <c r="D246" s="205"/>
    </row>
    <row r="247" s="183" customFormat="1" ht="12.75">
      <c r="D247" s="205"/>
    </row>
    <row r="248" s="183" customFormat="1" ht="12.75">
      <c r="D248" s="205"/>
    </row>
    <row r="249" s="183" customFormat="1" ht="12.75">
      <c r="D249" s="205"/>
    </row>
    <row r="250" s="183" customFormat="1" ht="12.75">
      <c r="D250" s="205"/>
    </row>
    <row r="251" s="183" customFormat="1" ht="12.75">
      <c r="D251" s="205"/>
    </row>
    <row r="252" s="183" customFormat="1" ht="12.75">
      <c r="D252" s="205"/>
    </row>
    <row r="253" s="183" customFormat="1" ht="12.75">
      <c r="D253" s="205"/>
    </row>
    <row r="254" s="183" customFormat="1" ht="12.75">
      <c r="D254" s="205"/>
    </row>
    <row r="255" s="183" customFormat="1" ht="12.75">
      <c r="D255" s="205"/>
    </row>
    <row r="256" s="183" customFormat="1" ht="12.75">
      <c r="D256" s="205"/>
    </row>
    <row r="257" s="183" customFormat="1" ht="12.75">
      <c r="D257" s="205"/>
    </row>
    <row r="258" s="183" customFormat="1" ht="12.75">
      <c r="D258" s="205"/>
    </row>
    <row r="259" s="183" customFormat="1" ht="12.75">
      <c r="D259" s="205"/>
    </row>
    <row r="260" s="183" customFormat="1" ht="12.75">
      <c r="D260" s="205"/>
    </row>
    <row r="261" s="183" customFormat="1" ht="12.75">
      <c r="D261" s="205"/>
    </row>
    <row r="262" s="183" customFormat="1" ht="12.75">
      <c r="D262" s="205"/>
    </row>
    <row r="263" s="183" customFormat="1" ht="12.75">
      <c r="D263" s="205"/>
    </row>
    <row r="264" s="183" customFormat="1" ht="12.75">
      <c r="D264" s="205"/>
    </row>
    <row r="265" s="183" customFormat="1" ht="12.75">
      <c r="D265" s="205"/>
    </row>
    <row r="266" s="183" customFormat="1" ht="12.75">
      <c r="D266" s="205"/>
    </row>
    <row r="267" s="183" customFormat="1" ht="12.75">
      <c r="D267" s="205"/>
    </row>
    <row r="268" s="183" customFormat="1" ht="12.75">
      <c r="D268" s="205"/>
    </row>
    <row r="269" s="183" customFormat="1" ht="12.75">
      <c r="D269" s="205"/>
    </row>
    <row r="270" s="183" customFormat="1" ht="12.75">
      <c r="D270" s="205"/>
    </row>
    <row r="271" s="183" customFormat="1" ht="12.75">
      <c r="D271" s="205"/>
    </row>
    <row r="272" s="183" customFormat="1" ht="12.75">
      <c r="D272" s="205"/>
    </row>
    <row r="273" s="183" customFormat="1" ht="12.75">
      <c r="D273" s="205"/>
    </row>
    <row r="274" s="183" customFormat="1" ht="12.75">
      <c r="D274" s="205"/>
    </row>
    <row r="275" s="183" customFormat="1" ht="12.75">
      <c r="D275" s="205"/>
    </row>
    <row r="276" s="183" customFormat="1" ht="12.75">
      <c r="D276" s="205"/>
    </row>
    <row r="277" s="183" customFormat="1" ht="12.75">
      <c r="D277" s="205"/>
    </row>
    <row r="278" s="183" customFormat="1" ht="12.75">
      <c r="D278" s="205"/>
    </row>
    <row r="279" s="183" customFormat="1" ht="12.75">
      <c r="D279" s="205"/>
    </row>
    <row r="280" s="183" customFormat="1" ht="12.75">
      <c r="D280" s="205"/>
    </row>
    <row r="281" s="183" customFormat="1" ht="12.75">
      <c r="D281" s="205"/>
    </row>
    <row r="282" s="183" customFormat="1" ht="12.75">
      <c r="D282" s="205"/>
    </row>
    <row r="283" s="183" customFormat="1" ht="12.75">
      <c r="D283" s="205"/>
    </row>
    <row r="284" s="183" customFormat="1" ht="12.75">
      <c r="D284" s="205"/>
    </row>
    <row r="285" s="183" customFormat="1" ht="12.75">
      <c r="D285" s="205"/>
    </row>
    <row r="286" s="183" customFormat="1" ht="12.75">
      <c r="D286" s="205"/>
    </row>
    <row r="287" s="183" customFormat="1" ht="12.75">
      <c r="D287" s="205"/>
    </row>
    <row r="288" s="183" customFormat="1" ht="12.75">
      <c r="D288" s="205"/>
    </row>
    <row r="289" s="183" customFormat="1" ht="12.75">
      <c r="D289" s="205"/>
    </row>
    <row r="290" s="183" customFormat="1" ht="12.75">
      <c r="D290" s="205"/>
    </row>
    <row r="291" s="183" customFormat="1" ht="12.75">
      <c r="D291" s="205"/>
    </row>
    <row r="292" s="183" customFormat="1" ht="12.75">
      <c r="D292" s="205"/>
    </row>
    <row r="293" s="183" customFormat="1" ht="12.75">
      <c r="D293" s="205"/>
    </row>
    <row r="294" s="183" customFormat="1" ht="12.75">
      <c r="D294" s="205"/>
    </row>
    <row r="295" s="183" customFormat="1" ht="12.75">
      <c r="D295" s="205"/>
    </row>
    <row r="296" s="183" customFormat="1" ht="12.75">
      <c r="D296" s="205"/>
    </row>
    <row r="297" s="183" customFormat="1" ht="12.75">
      <c r="D297" s="205"/>
    </row>
    <row r="298" s="183" customFormat="1" ht="12.75">
      <c r="D298" s="205"/>
    </row>
    <row r="299" s="183" customFormat="1" ht="12.75">
      <c r="D299" s="205"/>
    </row>
    <row r="300" s="183" customFormat="1" ht="12.75">
      <c r="D300" s="205"/>
    </row>
    <row r="301" s="183" customFormat="1" ht="12.75">
      <c r="D301" s="205"/>
    </row>
    <row r="302" s="183" customFormat="1" ht="12.75">
      <c r="D302" s="205"/>
    </row>
    <row r="303" s="183" customFormat="1" ht="12.75">
      <c r="D303" s="205"/>
    </row>
    <row r="304" s="183" customFormat="1" ht="12.75">
      <c r="D304" s="205"/>
    </row>
    <row r="305" s="183" customFormat="1" ht="12.75">
      <c r="D305" s="205"/>
    </row>
    <row r="306" s="183" customFormat="1" ht="12.75">
      <c r="D306" s="205"/>
    </row>
    <row r="307" s="183" customFormat="1" ht="12.75">
      <c r="D307" s="205"/>
    </row>
    <row r="308" s="183" customFormat="1" ht="12.75">
      <c r="D308" s="205"/>
    </row>
    <row r="309" s="183" customFormat="1" ht="12.75">
      <c r="D309" s="205"/>
    </row>
    <row r="310" s="183" customFormat="1" ht="12.75">
      <c r="D310" s="205"/>
    </row>
    <row r="311" s="183" customFormat="1" ht="12.75">
      <c r="D311" s="205"/>
    </row>
    <row r="312" s="183" customFormat="1" ht="12.75">
      <c r="D312" s="205"/>
    </row>
    <row r="313" s="183" customFormat="1" ht="12.75">
      <c r="D313" s="205"/>
    </row>
    <row r="314" s="183" customFormat="1" ht="12.75">
      <c r="D314" s="205"/>
    </row>
    <row r="315" s="183" customFormat="1" ht="12.75">
      <c r="D315" s="205"/>
    </row>
    <row r="316" s="183" customFormat="1" ht="12.75">
      <c r="D316" s="205"/>
    </row>
    <row r="317" s="183" customFormat="1" ht="12.75">
      <c r="D317" s="205"/>
    </row>
    <row r="318" s="183" customFormat="1" ht="12.75">
      <c r="D318" s="205"/>
    </row>
    <row r="319" s="183" customFormat="1" ht="12.75">
      <c r="D319" s="205"/>
    </row>
    <row r="320" s="183" customFormat="1" ht="12.75">
      <c r="D320" s="205"/>
    </row>
    <row r="321" s="183" customFormat="1" ht="12.75">
      <c r="D321" s="205"/>
    </row>
    <row r="322" s="183" customFormat="1" ht="12.75">
      <c r="D322" s="205"/>
    </row>
    <row r="323" s="183" customFormat="1" ht="12.75">
      <c r="D323" s="205"/>
    </row>
    <row r="324" s="183" customFormat="1" ht="12.75">
      <c r="D324" s="205"/>
    </row>
    <row r="325" s="183" customFormat="1" ht="12.75">
      <c r="D325" s="205"/>
    </row>
    <row r="326" s="183" customFormat="1" ht="12.75">
      <c r="D326" s="205"/>
    </row>
    <row r="327" s="183" customFormat="1" ht="12.75">
      <c r="D327" s="205"/>
    </row>
    <row r="328" s="183" customFormat="1" ht="12.75">
      <c r="D328" s="205"/>
    </row>
    <row r="329" s="183" customFormat="1" ht="12.75">
      <c r="D329" s="205"/>
    </row>
    <row r="330" s="183" customFormat="1" ht="12.75">
      <c r="D330" s="205"/>
    </row>
    <row r="331" s="183" customFormat="1" ht="12.75">
      <c r="D331" s="205"/>
    </row>
    <row r="332" s="183" customFormat="1" ht="12.75">
      <c r="D332" s="205"/>
    </row>
    <row r="333" s="183" customFormat="1" ht="12.75">
      <c r="D333" s="205"/>
    </row>
    <row r="334" s="183" customFormat="1" ht="12.75">
      <c r="D334" s="205"/>
    </row>
  </sheetData>
  <sheetProtection password="F751" sheet="1" objects="1" scenarios="1"/>
  <mergeCells count="15">
    <mergeCell ref="A3:I3"/>
    <mergeCell ref="A1:I1"/>
    <mergeCell ref="A2:I2"/>
    <mergeCell ref="A11:I11"/>
    <mergeCell ref="A12:I12"/>
    <mergeCell ref="B13:B14"/>
    <mergeCell ref="C13:C14"/>
    <mergeCell ref="D13:D14"/>
    <mergeCell ref="E13:E14"/>
    <mergeCell ref="F13:G13"/>
    <mergeCell ref="H13:I13"/>
    <mergeCell ref="A48:E48"/>
    <mergeCell ref="A46:I46"/>
    <mergeCell ref="A47:F47"/>
    <mergeCell ref="G48:I48"/>
  </mergeCells>
  <conditionalFormatting sqref="F17:I17 E43:I43 E16:E22 E23:I23 E34:I34 E24:E31">
    <cfRule type="cellIs" priority="1" dxfId="0" operator="equal" stopIfTrue="1">
      <formula>0</formula>
    </cfRule>
  </conditionalFormatting>
  <conditionalFormatting sqref="A40">
    <cfRule type="expression" priority="2" dxfId="1" stopIfTrue="1">
      <formula>$M40=1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3"/>
  <headerFooter alignWithMargins="0">
    <oddFooter>&amp;CPágina &amp;P de &amp;N</oddFooter>
  </headerFooter>
  <legacyDrawing r:id="rId2"/>
  <oleObjects>
    <oleObject progId="Word.Picture.8" shapeId="133344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65" zoomScaleNormal="75" zoomScaleSheetLayoutView="65" workbookViewId="0" topLeftCell="A5">
      <selection activeCell="J11" sqref="J11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9" max="9" width="13.8515625" style="0" customWidth="1"/>
    <col min="10" max="10" width="23.140625" style="0" customWidth="1"/>
    <col min="11" max="11" width="16.7109375" style="0" customWidth="1"/>
  </cols>
  <sheetData>
    <row r="1" spans="1:11" ht="24.75" customHeight="1">
      <c r="A1" s="323" t="s">
        <v>67</v>
      </c>
      <c r="B1" s="323"/>
      <c r="C1" s="323"/>
      <c r="D1" s="323"/>
      <c r="E1" s="323"/>
      <c r="F1" s="323"/>
      <c r="G1" s="323"/>
      <c r="H1" s="323"/>
      <c r="I1" s="323"/>
      <c r="J1" s="323"/>
      <c r="K1" s="291"/>
    </row>
    <row r="2" spans="1:11" ht="24.75" customHeight="1">
      <c r="A2" s="356" t="s">
        <v>174</v>
      </c>
      <c r="B2" s="356"/>
      <c r="C2" s="356"/>
      <c r="D2" s="356"/>
      <c r="E2" s="356"/>
      <c r="F2" s="356"/>
      <c r="G2" s="356"/>
      <c r="H2" s="356"/>
      <c r="I2" s="356"/>
      <c r="J2" s="356"/>
      <c r="K2" s="276"/>
    </row>
    <row r="3" spans="1:11" ht="23.25">
      <c r="A3" s="357" t="s">
        <v>105</v>
      </c>
      <c r="B3" s="358"/>
      <c r="C3" s="358"/>
      <c r="D3" s="358"/>
      <c r="E3" s="358"/>
      <c r="F3" s="358"/>
      <c r="G3" s="358"/>
      <c r="H3" s="358"/>
      <c r="I3" s="358"/>
      <c r="J3" s="359"/>
      <c r="K3" s="275"/>
    </row>
    <row r="4" spans="1:11" ht="12" customHeight="1">
      <c r="A4" s="235"/>
      <c r="B4" s="235"/>
      <c r="C4" s="235"/>
      <c r="D4" s="235"/>
      <c r="E4" s="235"/>
      <c r="F4" s="235"/>
      <c r="G4" s="235"/>
      <c r="H4" s="235"/>
      <c r="I4" s="239"/>
      <c r="J4" s="239"/>
      <c r="K4" s="291"/>
    </row>
    <row r="5" spans="1:11" ht="18">
      <c r="A5" s="254" t="s">
        <v>169</v>
      </c>
      <c r="B5" s="254"/>
      <c r="C5" s="255"/>
      <c r="D5" s="255"/>
      <c r="E5" s="256"/>
      <c r="F5" s="295"/>
      <c r="G5" s="274"/>
      <c r="H5" s="274"/>
      <c r="I5" s="274"/>
      <c r="J5" s="296"/>
      <c r="K5" s="273"/>
    </row>
    <row r="6" spans="1:11" ht="15">
      <c r="A6" s="225" t="s">
        <v>171</v>
      </c>
      <c r="B6" s="226"/>
      <c r="C6" s="226"/>
      <c r="D6" s="226"/>
      <c r="E6" s="226"/>
      <c r="F6" s="226"/>
      <c r="G6" s="263"/>
      <c r="H6" s="263"/>
      <c r="I6" s="263"/>
      <c r="J6" s="264"/>
      <c r="K6" s="273"/>
    </row>
    <row r="7" spans="1:11" ht="19.5" customHeight="1">
      <c r="A7" s="225" t="s">
        <v>170</v>
      </c>
      <c r="B7" s="226"/>
      <c r="C7" s="226"/>
      <c r="D7" s="225"/>
      <c r="E7" s="226"/>
      <c r="F7" s="228"/>
      <c r="G7" s="243" t="s">
        <v>172</v>
      </c>
      <c r="H7" s="265"/>
      <c r="I7" s="265"/>
      <c r="J7" s="266"/>
      <c r="K7" s="292"/>
    </row>
    <row r="8" spans="1:11" ht="20.25" customHeight="1">
      <c r="A8" s="225" t="s">
        <v>157</v>
      </c>
      <c r="B8" s="226"/>
      <c r="C8" s="226"/>
      <c r="D8" s="225"/>
      <c r="E8" s="226"/>
      <c r="F8" s="228"/>
      <c r="G8" s="225" t="s">
        <v>158</v>
      </c>
      <c r="H8" s="268"/>
      <c r="I8" s="268"/>
      <c r="J8" s="269"/>
      <c r="K8" s="293"/>
    </row>
    <row r="9" spans="1:11" ht="20.25" customHeight="1">
      <c r="A9" s="225" t="s">
        <v>159</v>
      </c>
      <c r="B9" s="226"/>
      <c r="C9" s="226"/>
      <c r="D9" s="225"/>
      <c r="E9" s="229"/>
      <c r="F9" s="230"/>
      <c r="G9" s="225" t="s">
        <v>160</v>
      </c>
      <c r="H9" s="267"/>
      <c r="I9" s="268"/>
      <c r="J9" s="285" t="s">
        <v>173</v>
      </c>
      <c r="K9" s="293"/>
    </row>
    <row r="10" spans="1:11" ht="15.75">
      <c r="A10" s="229" t="s">
        <v>190</v>
      </c>
      <c r="B10" s="231"/>
      <c r="C10" s="231"/>
      <c r="D10" s="232"/>
      <c r="E10" s="232"/>
      <c r="F10" s="270"/>
      <c r="G10" s="233" t="s">
        <v>164</v>
      </c>
      <c r="H10" s="271"/>
      <c r="I10" s="268"/>
      <c r="J10" s="233" t="s">
        <v>191</v>
      </c>
      <c r="K10" s="293"/>
    </row>
    <row r="11" spans="1:11" ht="8.25" customHeight="1" thickBot="1">
      <c r="A11" s="354"/>
      <c r="B11" s="355"/>
      <c r="C11" s="355"/>
      <c r="D11" s="107"/>
      <c r="E11" s="107"/>
      <c r="F11" s="107"/>
      <c r="G11" s="107"/>
      <c r="H11" s="107"/>
      <c r="I11" s="107"/>
      <c r="J11" s="219"/>
      <c r="K11" s="107"/>
    </row>
    <row r="12" spans="1:11" ht="12.75">
      <c r="A12" s="286"/>
      <c r="B12" s="85"/>
      <c r="C12" s="85"/>
      <c r="D12" s="85"/>
      <c r="E12" s="85"/>
      <c r="F12" s="85"/>
      <c r="G12" s="85"/>
      <c r="H12" s="85"/>
      <c r="I12" s="85"/>
      <c r="J12" s="287"/>
      <c r="K12" s="76"/>
    </row>
    <row r="13" spans="1:11" ht="12.75">
      <c r="A13" s="220" t="s">
        <v>106</v>
      </c>
      <c r="B13" s="76"/>
      <c r="C13" s="76"/>
      <c r="D13" s="76"/>
      <c r="E13" s="76"/>
      <c r="F13" s="76"/>
      <c r="G13" s="76"/>
      <c r="H13" s="76"/>
      <c r="I13" s="76"/>
      <c r="J13" s="218"/>
      <c r="K13" s="76"/>
    </row>
    <row r="14" spans="1:11" ht="13.5" thickBot="1">
      <c r="A14" s="220"/>
      <c r="B14" s="76"/>
      <c r="C14" s="76"/>
      <c r="D14" s="76"/>
      <c r="E14" s="76"/>
      <c r="F14" s="76"/>
      <c r="G14" s="76"/>
      <c r="H14" s="76"/>
      <c r="I14" s="76"/>
      <c r="J14" s="218"/>
      <c r="K14" s="76"/>
    </row>
    <row r="15" spans="1:11" ht="13.5" thickBot="1">
      <c r="A15" s="220"/>
      <c r="B15" s="154">
        <v>0.011</v>
      </c>
      <c r="C15" s="76"/>
      <c r="D15" s="76"/>
      <c r="E15" s="76"/>
      <c r="F15" s="76"/>
      <c r="G15" s="76"/>
      <c r="H15" s="76"/>
      <c r="I15" s="76"/>
      <c r="J15" s="218"/>
      <c r="K15" s="76"/>
    </row>
    <row r="16" spans="1:11" ht="12.75">
      <c r="A16" s="220"/>
      <c r="B16" s="76"/>
      <c r="C16" s="76"/>
      <c r="D16" s="76"/>
      <c r="E16" s="155" t="s">
        <v>107</v>
      </c>
      <c r="F16" s="76"/>
      <c r="G16" s="76"/>
      <c r="H16" s="76"/>
      <c r="I16" s="156" t="s">
        <v>108</v>
      </c>
      <c r="J16" s="157">
        <f>1+B19+B23+B31</f>
        <v>1.104</v>
      </c>
      <c r="K16" s="76"/>
    </row>
    <row r="17" spans="1:11" ht="12.75">
      <c r="A17" s="220" t="s">
        <v>109</v>
      </c>
      <c r="B17" s="76"/>
      <c r="C17" s="76"/>
      <c r="D17" s="76"/>
      <c r="E17" s="155" t="s">
        <v>110</v>
      </c>
      <c r="F17" s="76"/>
      <c r="G17" s="76"/>
      <c r="H17" s="76"/>
      <c r="I17" s="156" t="s">
        <v>111</v>
      </c>
      <c r="J17" s="157">
        <f>1+B15</f>
        <v>1.011</v>
      </c>
      <c r="K17" s="76"/>
    </row>
    <row r="18" spans="1:11" ht="13.5" thickBot="1">
      <c r="A18" s="220"/>
      <c r="B18" s="76"/>
      <c r="C18" s="76"/>
      <c r="D18" s="76"/>
      <c r="E18" s="155" t="s">
        <v>112</v>
      </c>
      <c r="F18" s="76"/>
      <c r="G18" s="76"/>
      <c r="H18" s="76"/>
      <c r="I18" s="156" t="s">
        <v>113</v>
      </c>
      <c r="J18" s="157">
        <f>1+B27</f>
        <v>1.0949</v>
      </c>
      <c r="K18" s="76"/>
    </row>
    <row r="19" spans="1:11" ht="13.5" thickBot="1">
      <c r="A19" s="220"/>
      <c r="B19" s="154">
        <v>0.02</v>
      </c>
      <c r="C19" s="76"/>
      <c r="D19" s="76"/>
      <c r="E19" s="155" t="s">
        <v>114</v>
      </c>
      <c r="F19" s="76"/>
      <c r="G19" s="76"/>
      <c r="H19" s="76"/>
      <c r="I19" s="156" t="s">
        <v>115</v>
      </c>
      <c r="J19" s="157">
        <f>1-C36-E36-G36-C38</f>
        <v>0.9435</v>
      </c>
      <c r="K19" s="76"/>
    </row>
    <row r="20" spans="1:11" ht="12.75">
      <c r="A20" s="220"/>
      <c r="B20" s="76"/>
      <c r="C20" s="76"/>
      <c r="D20" s="76"/>
      <c r="E20" s="76"/>
      <c r="F20" s="76"/>
      <c r="G20" s="76"/>
      <c r="H20" s="76"/>
      <c r="I20" s="76"/>
      <c r="J20" s="218"/>
      <c r="K20" s="76"/>
    </row>
    <row r="21" spans="1:11" ht="12.75">
      <c r="A21" s="220" t="s">
        <v>116</v>
      </c>
      <c r="B21" s="76"/>
      <c r="C21" s="76"/>
      <c r="D21" s="76"/>
      <c r="E21" s="76"/>
      <c r="F21" s="76"/>
      <c r="G21" s="76"/>
      <c r="H21" s="76"/>
      <c r="I21" s="76"/>
      <c r="J21" s="218"/>
      <c r="K21" s="76"/>
    </row>
    <row r="22" spans="1:11" ht="13.5" thickBot="1">
      <c r="A22" s="220"/>
      <c r="B22" s="76"/>
      <c r="C22" s="76"/>
      <c r="D22" s="76"/>
      <c r="E22" s="76"/>
      <c r="F22" s="76"/>
      <c r="G22" s="76"/>
      <c r="H22" s="76"/>
      <c r="I22" s="76"/>
      <c r="J22" s="218"/>
      <c r="K22" s="76"/>
    </row>
    <row r="23" spans="1:11" ht="13.5" thickBot="1">
      <c r="A23" s="220"/>
      <c r="B23" s="154">
        <v>0.08</v>
      </c>
      <c r="C23" s="76"/>
      <c r="D23" s="76"/>
      <c r="E23" s="76"/>
      <c r="F23" s="76"/>
      <c r="G23" s="76"/>
      <c r="H23" s="76"/>
      <c r="I23" s="76"/>
      <c r="J23" s="218"/>
      <c r="K23" s="76"/>
    </row>
    <row r="24" spans="1:11" ht="12.75">
      <c r="A24" s="220"/>
      <c r="B24" s="76"/>
      <c r="C24" s="76"/>
      <c r="D24" s="76"/>
      <c r="E24" s="76"/>
      <c r="F24" s="76"/>
      <c r="G24" s="76"/>
      <c r="H24" s="76"/>
      <c r="I24" s="76"/>
      <c r="J24" s="218"/>
      <c r="K24" s="76"/>
    </row>
    <row r="25" spans="1:11" ht="12.75">
      <c r="A25" s="220" t="s">
        <v>117</v>
      </c>
      <c r="B25" s="76"/>
      <c r="C25" s="76"/>
      <c r="D25" s="76"/>
      <c r="E25" s="76"/>
      <c r="F25" s="76"/>
      <c r="G25" s="76"/>
      <c r="H25" s="76"/>
      <c r="I25" s="76"/>
      <c r="J25" s="218"/>
      <c r="K25" s="76"/>
    </row>
    <row r="26" spans="1:11" ht="13.5" thickBot="1">
      <c r="A26" s="220"/>
      <c r="B26" s="76"/>
      <c r="C26" s="76"/>
      <c r="D26" s="76"/>
      <c r="E26" s="76"/>
      <c r="F26" s="76"/>
      <c r="G26" s="76"/>
      <c r="H26" s="76"/>
      <c r="I26" s="76"/>
      <c r="J26" s="218"/>
      <c r="K26" s="76"/>
    </row>
    <row r="27" spans="1:11" ht="13.5" thickBot="1">
      <c r="A27" s="220"/>
      <c r="B27" s="154">
        <v>0.0949</v>
      </c>
      <c r="C27" s="76"/>
      <c r="D27" s="76"/>
      <c r="E27" s="76"/>
      <c r="F27" s="76"/>
      <c r="G27" s="76"/>
      <c r="H27" s="76"/>
      <c r="I27" s="76"/>
      <c r="J27" s="218"/>
      <c r="K27" s="76"/>
    </row>
    <row r="28" spans="1:11" ht="12.75">
      <c r="A28" s="220"/>
      <c r="B28" s="76"/>
      <c r="C28" s="76"/>
      <c r="D28" s="76"/>
      <c r="E28" s="76"/>
      <c r="F28" s="76"/>
      <c r="G28" s="76"/>
      <c r="H28" s="76"/>
      <c r="I28" s="76"/>
      <c r="J28" s="218"/>
      <c r="K28" s="76"/>
    </row>
    <row r="29" spans="1:11" ht="12.75">
      <c r="A29" s="220" t="s">
        <v>118</v>
      </c>
      <c r="B29" s="76"/>
      <c r="C29" s="76"/>
      <c r="D29" s="76"/>
      <c r="E29" s="76"/>
      <c r="F29" s="76"/>
      <c r="G29" s="76"/>
      <c r="H29" s="76"/>
      <c r="I29" s="76"/>
      <c r="J29" s="218"/>
      <c r="K29" s="76"/>
    </row>
    <row r="30" spans="1:11" ht="13.5" thickBot="1">
      <c r="A30" s="220"/>
      <c r="B30" s="76"/>
      <c r="C30" s="76"/>
      <c r="D30" s="76"/>
      <c r="E30" s="76"/>
      <c r="F30" s="76"/>
      <c r="G30" s="76"/>
      <c r="H30" s="76"/>
      <c r="I30" s="76"/>
      <c r="J30" s="218"/>
      <c r="K30" s="76"/>
    </row>
    <row r="31" spans="1:11" ht="13.5" thickBot="1">
      <c r="A31" s="220"/>
      <c r="B31" s="154">
        <v>0.004</v>
      </c>
      <c r="C31" s="76"/>
      <c r="D31" s="76"/>
      <c r="E31" s="76"/>
      <c r="F31" s="76"/>
      <c r="G31" s="76"/>
      <c r="H31" s="76"/>
      <c r="I31" s="76"/>
      <c r="J31" s="218"/>
      <c r="K31" s="76"/>
    </row>
    <row r="32" spans="1:11" ht="12.75">
      <c r="A32" s="220"/>
      <c r="B32" s="158"/>
      <c r="C32" s="76"/>
      <c r="D32" s="76"/>
      <c r="E32" s="76"/>
      <c r="F32" s="76"/>
      <c r="G32" s="76"/>
      <c r="H32" s="76"/>
      <c r="I32" s="76"/>
      <c r="J32" s="218"/>
      <c r="K32" s="76"/>
    </row>
    <row r="33" spans="1:11" ht="25.5" customHeight="1">
      <c r="A33" s="351" t="s">
        <v>119</v>
      </c>
      <c r="B33" s="352"/>
      <c r="C33" s="352"/>
      <c r="D33" s="352"/>
      <c r="E33" s="352"/>
      <c r="F33" s="352"/>
      <c r="G33" s="352"/>
      <c r="H33" s="352"/>
      <c r="I33" s="352"/>
      <c r="J33" s="353"/>
      <c r="K33" s="290"/>
    </row>
    <row r="34" spans="1:11" ht="12.75">
      <c r="A34" s="288" t="s">
        <v>120</v>
      </c>
      <c r="B34" s="76"/>
      <c r="C34" s="76"/>
      <c r="D34" s="76"/>
      <c r="E34" s="76"/>
      <c r="F34" s="76"/>
      <c r="G34" s="76"/>
      <c r="H34" s="76"/>
      <c r="I34" s="76"/>
      <c r="J34" s="218"/>
      <c r="K34" s="76"/>
    </row>
    <row r="35" spans="1:11" ht="13.5" thickBot="1">
      <c r="A35" s="220"/>
      <c r="B35" s="76"/>
      <c r="C35" s="76"/>
      <c r="D35" s="76"/>
      <c r="E35" s="76"/>
      <c r="F35" s="76"/>
      <c r="G35" s="76"/>
      <c r="H35" s="76"/>
      <c r="I35" s="76"/>
      <c r="J35" s="218"/>
      <c r="K35" s="76"/>
    </row>
    <row r="36" spans="1:11" ht="13.5" thickBot="1">
      <c r="A36" s="220"/>
      <c r="B36" s="76" t="s">
        <v>121</v>
      </c>
      <c r="C36" s="159">
        <v>0.03</v>
      </c>
      <c r="D36" s="109" t="s">
        <v>122</v>
      </c>
      <c r="E36" s="159">
        <v>0.0065</v>
      </c>
      <c r="F36" s="109" t="s">
        <v>123</v>
      </c>
      <c r="G36" s="154">
        <v>0.02</v>
      </c>
      <c r="H36" s="76"/>
      <c r="I36" s="76"/>
      <c r="J36" s="294"/>
      <c r="K36" s="76"/>
    </row>
    <row r="37" spans="1:11" ht="13.5" thickBot="1">
      <c r="A37" s="220"/>
      <c r="B37" s="76"/>
      <c r="C37" s="76"/>
      <c r="D37" s="76"/>
      <c r="E37" s="76"/>
      <c r="F37" s="76"/>
      <c r="G37" s="76"/>
      <c r="H37" s="76"/>
      <c r="I37" s="76"/>
      <c r="J37" s="294"/>
      <c r="K37" s="76"/>
    </row>
    <row r="38" spans="1:11" ht="13.5" thickBot="1">
      <c r="A38" s="220"/>
      <c r="B38" s="76" t="s">
        <v>124</v>
      </c>
      <c r="C38" s="159">
        <v>0</v>
      </c>
      <c r="D38" s="76"/>
      <c r="E38" s="76"/>
      <c r="F38" s="158"/>
      <c r="G38" s="76"/>
      <c r="H38" s="76"/>
      <c r="I38" s="160"/>
      <c r="J38" s="218"/>
      <c r="K38" s="76"/>
    </row>
    <row r="39" spans="1:11" ht="12.75">
      <c r="A39" s="220"/>
      <c r="B39" s="76"/>
      <c r="C39" s="76"/>
      <c r="D39" s="76"/>
      <c r="E39" s="76"/>
      <c r="F39" s="76"/>
      <c r="G39" s="76"/>
      <c r="H39" s="76"/>
      <c r="I39" s="76"/>
      <c r="J39" s="218"/>
      <c r="K39" s="76"/>
    </row>
    <row r="40" spans="1:11" ht="15.75">
      <c r="A40" s="220"/>
      <c r="B40" s="161"/>
      <c r="C40" s="161" t="s">
        <v>125</v>
      </c>
      <c r="D40" s="217">
        <f>(J16*J17*J18/J19)-1</f>
        <v>0.29524755230524646</v>
      </c>
      <c r="E40" s="76"/>
      <c r="F40" s="76"/>
      <c r="G40" s="76"/>
      <c r="H40" s="76"/>
      <c r="I40" s="76"/>
      <c r="J40" s="218"/>
      <c r="K40" s="76"/>
    </row>
    <row r="41" spans="1:11" ht="12.75">
      <c r="A41" s="289"/>
      <c r="B41" s="261"/>
      <c r="C41" s="261"/>
      <c r="D41" s="261"/>
      <c r="E41" s="261"/>
      <c r="F41" s="261"/>
      <c r="G41" s="261"/>
      <c r="H41" s="261"/>
      <c r="I41" s="261"/>
      <c r="J41" s="262"/>
      <c r="K41" s="76"/>
    </row>
  </sheetData>
  <sheetProtection password="F751" sheet="1" objects="1" scenarios="1"/>
  <mergeCells count="5">
    <mergeCell ref="A33:J33"/>
    <mergeCell ref="A11:C11"/>
    <mergeCell ref="A2:J2"/>
    <mergeCell ref="A1:J1"/>
    <mergeCell ref="A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4"/>
  <colBreaks count="1" manualBreakCount="1">
    <brk id="10" max="40" man="1"/>
  </colBreaks>
  <legacyDrawing r:id="rId3"/>
  <oleObjects>
    <oleObject progId="Word.Picture.8" shapeId="251707" r:id="rId1"/>
    <oleObject progId="Word.Picture.8" shapeId="73307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75" zoomScaleNormal="75" zoomScaleSheetLayoutView="75" workbookViewId="0" topLeftCell="A1">
      <selection activeCell="E9" sqref="E9"/>
    </sheetView>
  </sheetViews>
  <sheetFormatPr defaultColWidth="9.140625" defaultRowHeight="12.75"/>
  <cols>
    <col min="1" max="1" width="13.8515625" style="1" customWidth="1"/>
    <col min="2" max="2" width="13.421875" style="1" customWidth="1"/>
    <col min="3" max="3" width="16.00390625" style="1" customWidth="1"/>
    <col min="4" max="4" width="17.57421875" style="1" customWidth="1"/>
    <col min="5" max="5" width="14.140625" style="3" customWidth="1"/>
    <col min="6" max="6" width="11.57421875" style="1" customWidth="1"/>
    <col min="7" max="7" width="9.421875" style="1" customWidth="1"/>
    <col min="8" max="8" width="12.28125" style="1" customWidth="1"/>
    <col min="9" max="9" width="10.57421875" style="1" customWidth="1"/>
    <col min="10" max="10" width="11.421875" style="1" customWidth="1"/>
    <col min="11" max="11" width="12.140625" style="1" customWidth="1"/>
    <col min="12" max="17" width="11.421875" style="1" hidden="1" customWidth="1"/>
    <col min="18" max="16384" width="11.421875" style="1" customWidth="1"/>
  </cols>
  <sheetData>
    <row r="1" spans="2:11" ht="45" customHeight="1">
      <c r="B1" s="323" t="s">
        <v>67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2:11" ht="47.25" customHeight="1">
      <c r="B2" s="305" t="s">
        <v>174</v>
      </c>
      <c r="C2" s="305"/>
      <c r="D2" s="305"/>
      <c r="E2" s="305"/>
      <c r="F2" s="305"/>
      <c r="G2" s="305"/>
      <c r="H2" s="305"/>
      <c r="I2" s="305"/>
      <c r="J2" s="305"/>
      <c r="K2" s="305"/>
    </row>
    <row r="3" spans="1:11" ht="23.25" customHeight="1">
      <c r="A3" s="374" t="s">
        <v>139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9.75" customHeight="1">
      <c r="A4" s="235"/>
      <c r="B4" s="235"/>
      <c r="C4" s="235"/>
      <c r="D4" s="235"/>
      <c r="E4" s="235"/>
      <c r="F4" s="235"/>
      <c r="G4" s="235"/>
      <c r="H4" s="235"/>
      <c r="I4" s="239"/>
      <c r="J4" s="239"/>
      <c r="K4" s="239"/>
    </row>
    <row r="5" spans="1:11" ht="23.25" customHeight="1">
      <c r="A5" s="254" t="s">
        <v>163</v>
      </c>
      <c r="B5" s="254"/>
      <c r="C5" s="255"/>
      <c r="D5" s="255"/>
      <c r="E5" s="256"/>
      <c r="F5" s="256"/>
      <c r="G5" s="257"/>
      <c r="H5" s="257"/>
      <c r="I5" s="257"/>
      <c r="J5" s="258"/>
      <c r="K5" s="259"/>
    </row>
    <row r="6" spans="1:11" ht="23.25" customHeight="1">
      <c r="A6" s="225" t="s">
        <v>171</v>
      </c>
      <c r="B6" s="244"/>
      <c r="C6" s="244"/>
      <c r="D6" s="244"/>
      <c r="E6" s="244"/>
      <c r="F6" s="244"/>
      <c r="G6" s="244"/>
      <c r="H6" s="226"/>
      <c r="I6" s="226"/>
      <c r="J6" s="239"/>
      <c r="K6" s="240"/>
    </row>
    <row r="7" spans="1:11" ht="23.25" customHeight="1">
      <c r="A7" s="225" t="s">
        <v>162</v>
      </c>
      <c r="B7" s="226"/>
      <c r="C7" s="226"/>
      <c r="D7" s="226"/>
      <c r="E7" s="226"/>
      <c r="F7" s="245"/>
      <c r="G7" s="246"/>
      <c r="H7" s="243" t="s">
        <v>172</v>
      </c>
      <c r="I7" s="241"/>
      <c r="J7" s="241"/>
      <c r="K7" s="242"/>
    </row>
    <row r="8" spans="1:11" ht="23.25" customHeight="1">
      <c r="A8" s="243" t="s">
        <v>157</v>
      </c>
      <c r="B8" s="244"/>
      <c r="C8" s="244"/>
      <c r="D8" s="244"/>
      <c r="E8" s="244"/>
      <c r="F8" s="247"/>
      <c r="G8" s="248"/>
      <c r="H8" s="225" t="s">
        <v>158</v>
      </c>
      <c r="I8" s="226"/>
      <c r="J8" s="226"/>
      <c r="K8" s="228"/>
    </row>
    <row r="9" spans="1:11" ht="23.25" customHeight="1">
      <c r="A9" s="225" t="s">
        <v>159</v>
      </c>
      <c r="B9" s="226"/>
      <c r="C9" s="226"/>
      <c r="D9" s="226"/>
      <c r="E9" s="231"/>
      <c r="F9" s="245"/>
      <c r="G9" s="246"/>
      <c r="H9" s="226" t="s">
        <v>160</v>
      </c>
      <c r="I9" s="237"/>
      <c r="J9" s="281" t="s">
        <v>173</v>
      </c>
      <c r="K9" s="230"/>
    </row>
    <row r="10" spans="1:11" ht="23.25" customHeight="1">
      <c r="A10" s="229" t="s">
        <v>190</v>
      </c>
      <c r="B10" s="231"/>
      <c r="C10" s="231"/>
      <c r="D10" s="232"/>
      <c r="E10" s="232"/>
      <c r="F10" s="245"/>
      <c r="G10" s="246"/>
      <c r="H10" s="233" t="s">
        <v>164</v>
      </c>
      <c r="I10" s="232"/>
      <c r="J10" s="234" t="s">
        <v>161</v>
      </c>
      <c r="K10" s="238">
        <f>ORÇAMENTO!I10</f>
        <v>0</v>
      </c>
    </row>
    <row r="11" spans="1:11" ht="4.5" customHeight="1" thickBot="1">
      <c r="A11" s="355"/>
      <c r="B11" s="355"/>
      <c r="C11" s="355"/>
      <c r="D11" s="355"/>
      <c r="E11" s="355"/>
      <c r="F11" s="99"/>
      <c r="G11" s="362"/>
      <c r="H11" s="362"/>
      <c r="I11" s="362"/>
      <c r="J11" s="362"/>
      <c r="K11" s="362"/>
    </row>
    <row r="12" spans="1:11" s="11" customFormat="1" ht="12.75" customHeight="1">
      <c r="A12" s="115"/>
      <c r="B12" s="116"/>
      <c r="C12" s="117"/>
      <c r="D12" s="117"/>
      <c r="E12" s="118"/>
      <c r="F12" s="371" t="s">
        <v>13</v>
      </c>
      <c r="G12" s="372"/>
      <c r="H12" s="372"/>
      <c r="I12" s="372"/>
      <c r="J12" s="372"/>
      <c r="K12" s="373"/>
    </row>
    <row r="13" spans="1:17" s="11" customFormat="1" ht="12.75">
      <c r="A13" s="119" t="s">
        <v>4</v>
      </c>
      <c r="B13" s="120" t="s">
        <v>14</v>
      </c>
      <c r="C13" s="120"/>
      <c r="D13" s="120" t="s">
        <v>15</v>
      </c>
      <c r="E13" s="121" t="s">
        <v>5</v>
      </c>
      <c r="F13" s="122" t="s">
        <v>29</v>
      </c>
      <c r="G13" s="123"/>
      <c r="H13" s="122" t="s">
        <v>30</v>
      </c>
      <c r="I13" s="123"/>
      <c r="J13" s="122" t="s">
        <v>63</v>
      </c>
      <c r="K13" s="123"/>
      <c r="L13" s="124" t="s">
        <v>64</v>
      </c>
      <c r="M13" s="125"/>
      <c r="N13" s="124" t="s">
        <v>65</v>
      </c>
      <c r="O13" s="125"/>
      <c r="P13" s="124" t="s">
        <v>66</v>
      </c>
      <c r="Q13" s="125"/>
    </row>
    <row r="14" spans="1:17" s="11" customFormat="1" ht="12" customHeight="1">
      <c r="A14" s="119"/>
      <c r="B14" s="126" t="s">
        <v>18</v>
      </c>
      <c r="C14" s="127"/>
      <c r="D14" s="127" t="s">
        <v>19</v>
      </c>
      <c r="E14" s="128" t="s">
        <v>20</v>
      </c>
      <c r="F14" s="129" t="s">
        <v>21</v>
      </c>
      <c r="G14" s="129" t="s">
        <v>22</v>
      </c>
      <c r="H14" s="129" t="s">
        <v>21</v>
      </c>
      <c r="I14" s="129" t="s">
        <v>22</v>
      </c>
      <c r="J14" s="129" t="s">
        <v>21</v>
      </c>
      <c r="K14" s="129" t="s">
        <v>22</v>
      </c>
      <c r="L14" s="130" t="s">
        <v>21</v>
      </c>
      <c r="M14" s="130" t="s">
        <v>22</v>
      </c>
      <c r="N14" s="130" t="s">
        <v>21</v>
      </c>
      <c r="O14" s="130" t="s">
        <v>22</v>
      </c>
      <c r="P14" s="130" t="s">
        <v>21</v>
      </c>
      <c r="Q14" s="130" t="s">
        <v>22</v>
      </c>
    </row>
    <row r="15" spans="1:17" s="11" customFormat="1" ht="19.5" customHeight="1">
      <c r="A15" s="131">
        <v>1</v>
      </c>
      <c r="B15" s="132" t="str">
        <f>ORÇAMENTO!C15</f>
        <v>SERVICOS PRELIMINARES</v>
      </c>
      <c r="C15" s="133"/>
      <c r="D15" s="134">
        <f>ORÇAMENTO!I17</f>
        <v>1384.92</v>
      </c>
      <c r="E15" s="153">
        <f>D15/$D$22*100</f>
        <v>0.8435621259128788</v>
      </c>
      <c r="F15" s="249">
        <v>1</v>
      </c>
      <c r="G15" s="250">
        <f>F15</f>
        <v>1</v>
      </c>
      <c r="H15" s="249"/>
      <c r="I15" s="250">
        <f>G15+H15</f>
        <v>1</v>
      </c>
      <c r="J15" s="135"/>
      <c r="K15" s="136">
        <f>J15+I15</f>
        <v>1</v>
      </c>
      <c r="L15" s="137"/>
      <c r="M15" s="138">
        <f>K15+L15</f>
        <v>1</v>
      </c>
      <c r="N15" s="137"/>
      <c r="O15" s="138">
        <f>N15+M15</f>
        <v>1</v>
      </c>
      <c r="P15" s="137"/>
      <c r="Q15" s="138">
        <f>O15+P15</f>
        <v>1</v>
      </c>
    </row>
    <row r="16" spans="1:17" s="11" customFormat="1" ht="19.5" customHeight="1">
      <c r="A16" s="131">
        <v>2</v>
      </c>
      <c r="B16" s="132" t="str">
        <f>ORÇAMENTO!C19</f>
        <v>MOVIMENTO DE TERRA</v>
      </c>
      <c r="C16" s="133"/>
      <c r="D16" s="134">
        <f>ORÇAMENTO!I23</f>
        <v>8999.520250000001</v>
      </c>
      <c r="E16" s="153">
        <f>D16/$D$22*100</f>
        <v>5.4816555716474635</v>
      </c>
      <c r="F16" s="249">
        <v>1</v>
      </c>
      <c r="G16" s="250">
        <f>F16</f>
        <v>1</v>
      </c>
      <c r="H16" s="249"/>
      <c r="I16" s="250">
        <f>G16+H16</f>
        <v>1</v>
      </c>
      <c r="J16" s="135"/>
      <c r="K16" s="136">
        <f>J16+I16</f>
        <v>1</v>
      </c>
      <c r="L16" s="137"/>
      <c r="M16" s="138"/>
      <c r="N16" s="137"/>
      <c r="O16" s="138"/>
      <c r="P16" s="137"/>
      <c r="Q16" s="138"/>
    </row>
    <row r="17" spans="1:17" s="11" customFormat="1" ht="19.5" customHeight="1">
      <c r="A17" s="131">
        <v>3</v>
      </c>
      <c r="B17" s="132" t="str">
        <f>ORÇAMENTO!C25</f>
        <v>PAVIMENTAÇÃO</v>
      </c>
      <c r="C17" s="133"/>
      <c r="D17" s="134">
        <f>ORÇAMENTO!I34</f>
        <v>125800.48588865921</v>
      </c>
      <c r="E17" s="153">
        <f>D17/$D$22*100</f>
        <v>76.62574395424319</v>
      </c>
      <c r="F17" s="249">
        <v>1</v>
      </c>
      <c r="G17" s="252">
        <f>F17</f>
        <v>1</v>
      </c>
      <c r="H17" s="251">
        <f>(1-G17)/2</f>
        <v>0</v>
      </c>
      <c r="I17" s="252">
        <f>G17+H17</f>
        <v>1</v>
      </c>
      <c r="J17" s="251">
        <f>1-I17</f>
        <v>0</v>
      </c>
      <c r="K17" s="136">
        <f>J17+I17</f>
        <v>1</v>
      </c>
      <c r="L17" s="137"/>
      <c r="M17" s="138"/>
      <c r="N17" s="137"/>
      <c r="O17" s="138"/>
      <c r="P17" s="137"/>
      <c r="Q17" s="138"/>
    </row>
    <row r="18" spans="1:17" s="11" customFormat="1" ht="19.5" customHeight="1">
      <c r="A18" s="131">
        <v>4</v>
      </c>
      <c r="B18" s="132" t="str">
        <f>ORÇAMENTO!C36</f>
        <v>SERVIÇOS COMPLEMENTARES</v>
      </c>
      <c r="C18" s="133"/>
      <c r="D18" s="134">
        <f>ORÇAMENTO!I43</f>
        <v>27990.2967</v>
      </c>
      <c r="E18" s="153">
        <f>D18/$D$22*100</f>
        <v>17.049038348196458</v>
      </c>
      <c r="F18" s="249">
        <v>1</v>
      </c>
      <c r="G18" s="252">
        <f>F18</f>
        <v>1</v>
      </c>
      <c r="H18" s="251">
        <f>(1-G18)/2</f>
        <v>0</v>
      </c>
      <c r="I18" s="252">
        <f>G18+H18</f>
        <v>1</v>
      </c>
      <c r="J18" s="251">
        <f>1-I18</f>
        <v>0</v>
      </c>
      <c r="K18" s="136">
        <f>J18+I18</f>
        <v>1</v>
      </c>
      <c r="L18" s="137"/>
      <c r="M18" s="138"/>
      <c r="N18" s="137"/>
      <c r="O18" s="138"/>
      <c r="P18" s="137"/>
      <c r="Q18" s="138"/>
    </row>
    <row r="19" spans="1:17" s="11" customFormat="1" ht="10.5" customHeight="1" thickBot="1">
      <c r="A19" s="139"/>
      <c r="B19" s="140"/>
      <c r="C19" s="140"/>
      <c r="D19" s="141"/>
      <c r="E19" s="142"/>
      <c r="F19" s="143"/>
      <c r="G19" s="144"/>
      <c r="H19" s="143"/>
      <c r="I19" s="144"/>
      <c r="J19" s="143"/>
      <c r="K19" s="144"/>
      <c r="L19" s="145"/>
      <c r="M19" s="146"/>
      <c r="N19" s="145"/>
      <c r="O19" s="146"/>
      <c r="P19" s="145"/>
      <c r="Q19" s="146"/>
    </row>
    <row r="20" spans="1:17" s="11" customFormat="1" ht="18" customHeight="1" thickBot="1">
      <c r="A20" s="365" t="s">
        <v>103</v>
      </c>
      <c r="B20" s="366"/>
      <c r="C20" s="367"/>
      <c r="D20" s="147"/>
      <c r="E20" s="148">
        <f>SUM(E15:E18)</f>
        <v>100</v>
      </c>
      <c r="F20" s="151">
        <f>(F15*$E$15+$E$16*F16+$E$17*F17+$E$18*F18)/100</f>
        <v>1</v>
      </c>
      <c r="G20" s="108">
        <f>F20</f>
        <v>1</v>
      </c>
      <c r="H20" s="151">
        <f>(H15*$E$15+$E$16*H16+$E$17*H17+$E$18*H18)/100</f>
        <v>0</v>
      </c>
      <c r="I20" s="108">
        <f>H20+F20</f>
        <v>1</v>
      </c>
      <c r="J20" s="151">
        <f>(J15*$E$15+$E$16*J16+$E$17*J17+$E$18*J18)/100</f>
        <v>0</v>
      </c>
      <c r="K20" s="108">
        <f>J20+I20</f>
        <v>1</v>
      </c>
      <c r="L20" s="90" t="e">
        <f>(L15*$D$15+#REF!*#REF!)/100</f>
        <v>#REF!</v>
      </c>
      <c r="M20" s="91" t="e">
        <f>(L20+J20)/G20</f>
        <v>#REF!</v>
      </c>
      <c r="N20" s="90" t="e">
        <f>(N15*$D$15+#REF!*#REF!)/100</f>
        <v>#REF!</v>
      </c>
      <c r="O20" s="91" t="e">
        <f>N20/K20</f>
        <v>#REF!</v>
      </c>
      <c r="P20" s="90" t="e">
        <f>(P15*$D$15+#REF!*#REF!)/100</f>
        <v>#REF!</v>
      </c>
      <c r="Q20" s="91" t="e">
        <f>(P20+N20)/K20</f>
        <v>#REF!</v>
      </c>
    </row>
    <row r="21" spans="1:9" s="11" customFormat="1" ht="5.25" customHeight="1">
      <c r="A21" s="74"/>
      <c r="B21" s="74"/>
      <c r="C21" s="74"/>
      <c r="D21" s="74"/>
      <c r="E21" s="149"/>
      <c r="F21" s="74"/>
      <c r="G21" s="74"/>
      <c r="H21" s="74"/>
      <c r="I21" s="74"/>
    </row>
    <row r="22" spans="1:17" s="11" customFormat="1" ht="14.25" customHeight="1">
      <c r="A22" s="368" t="s">
        <v>104</v>
      </c>
      <c r="B22" s="369"/>
      <c r="C22" s="370"/>
      <c r="D22" s="152">
        <f>SUM(D15:D18)</f>
        <v>164175.22283865922</v>
      </c>
      <c r="E22" s="150"/>
      <c r="F22" s="363">
        <f>F20*$D$22</f>
        <v>164175.22283865922</v>
      </c>
      <c r="G22" s="364"/>
      <c r="H22" s="363">
        <f>H20*$D$22</f>
        <v>0</v>
      </c>
      <c r="I22" s="364"/>
      <c r="J22" s="363">
        <f>J20*$D$22</f>
        <v>0</v>
      </c>
      <c r="K22" s="364"/>
      <c r="L22" s="363" t="e">
        <f>L20</f>
        <v>#REF!</v>
      </c>
      <c r="M22" s="364"/>
      <c r="N22" s="363" t="e">
        <f>N20</f>
        <v>#REF!</v>
      </c>
      <c r="O22" s="364"/>
      <c r="P22" s="363" t="e">
        <f>P20</f>
        <v>#REF!</v>
      </c>
      <c r="Q22" s="364"/>
    </row>
    <row r="23" spans="1:9" ht="10.5" customHeight="1">
      <c r="A23" s="5"/>
      <c r="B23" s="5"/>
      <c r="C23" s="5"/>
      <c r="D23" s="5"/>
      <c r="E23" s="50"/>
      <c r="F23" s="5"/>
      <c r="G23" s="5"/>
      <c r="H23" s="5"/>
      <c r="I23" s="5"/>
    </row>
    <row r="24" spans="1:9" ht="10.5" customHeight="1">
      <c r="A24" s="5"/>
      <c r="B24" s="5"/>
      <c r="C24" s="5"/>
      <c r="D24" s="5"/>
      <c r="E24" s="50"/>
      <c r="F24" s="5"/>
      <c r="G24" s="5"/>
      <c r="H24" s="5"/>
      <c r="I24" s="5"/>
    </row>
    <row r="25" spans="1:9" ht="10.5" customHeight="1">
      <c r="A25" s="5"/>
      <c r="B25" s="5"/>
      <c r="C25" s="5"/>
      <c r="D25" s="5"/>
      <c r="E25" s="50"/>
      <c r="F25" s="5"/>
      <c r="G25" s="5"/>
      <c r="H25" s="5"/>
      <c r="I25" s="5"/>
    </row>
    <row r="26" spans="1:9" ht="10.5" customHeight="1">
      <c r="A26" s="5"/>
      <c r="B26" s="5"/>
      <c r="C26" s="5"/>
      <c r="D26" s="5"/>
      <c r="E26" s="50"/>
      <c r="F26" s="5"/>
      <c r="G26" s="5"/>
      <c r="H26" s="5"/>
      <c r="I26" s="5"/>
    </row>
    <row r="27" ht="13.5" customHeight="1">
      <c r="A27" s="86" t="s">
        <v>57</v>
      </c>
    </row>
    <row r="29" spans="1:7" ht="12">
      <c r="A29" s="360" t="s">
        <v>62</v>
      </c>
      <c r="B29" s="360"/>
      <c r="C29" s="88" t="s">
        <v>60</v>
      </c>
      <c r="D29" s="88" t="s">
        <v>61</v>
      </c>
      <c r="E29" s="88" t="s">
        <v>89</v>
      </c>
      <c r="F29" s="360" t="s">
        <v>25</v>
      </c>
      <c r="G29" s="360"/>
    </row>
    <row r="30" spans="1:7" ht="12.75" customHeight="1">
      <c r="A30" s="361" t="s">
        <v>58</v>
      </c>
      <c r="B30" s="361"/>
      <c r="C30" s="87">
        <f>F30*G20</f>
        <v>195000</v>
      </c>
      <c r="D30" s="87">
        <f>F30*(I20-G20)</f>
        <v>0</v>
      </c>
      <c r="E30" s="87">
        <f>F30*(-I20+K20)</f>
        <v>0</v>
      </c>
      <c r="F30" s="375">
        <v>195000</v>
      </c>
      <c r="G30" s="375"/>
    </row>
    <row r="31" spans="1:7" ht="12.75" customHeight="1">
      <c r="A31" s="361" t="s">
        <v>59</v>
      </c>
      <c r="B31" s="361"/>
      <c r="C31" s="87">
        <f>F31*G20</f>
        <v>-30824.777161340782</v>
      </c>
      <c r="D31" s="87">
        <f>F31*(I20-G20)</f>
        <v>0</v>
      </c>
      <c r="E31" s="87">
        <f>F31*(K20-I20)</f>
        <v>0</v>
      </c>
      <c r="F31" s="375">
        <f>D22-F30</f>
        <v>-30824.777161340782</v>
      </c>
      <c r="G31" s="375"/>
    </row>
    <row r="32" spans="1:7" ht="12">
      <c r="A32" s="360" t="s">
        <v>25</v>
      </c>
      <c r="B32" s="360"/>
      <c r="C32" s="73">
        <f>SUM(C30:C31)</f>
        <v>164175.22283865922</v>
      </c>
      <c r="D32" s="73">
        <f>SUM(D30:D31)</f>
        <v>0</v>
      </c>
      <c r="E32" s="73">
        <f>SUM(E30:E31)</f>
        <v>0</v>
      </c>
      <c r="F32" s="376">
        <f>SUM(F30:F31)</f>
        <v>164175.22283865922</v>
      </c>
      <c r="G32" s="376"/>
    </row>
  </sheetData>
  <sheetProtection password="F751" sheet="1" objects="1" scenarios="1"/>
  <mergeCells count="22">
    <mergeCell ref="A32:B32"/>
    <mergeCell ref="J22:K22"/>
    <mergeCell ref="L22:M22"/>
    <mergeCell ref="N22:O22"/>
    <mergeCell ref="F22:G22"/>
    <mergeCell ref="H22:I22"/>
    <mergeCell ref="F31:G31"/>
    <mergeCell ref="F29:G29"/>
    <mergeCell ref="F32:G32"/>
    <mergeCell ref="F30:G30"/>
    <mergeCell ref="P22:Q22"/>
    <mergeCell ref="A20:C20"/>
    <mergeCell ref="A22:C22"/>
    <mergeCell ref="B2:K2"/>
    <mergeCell ref="F12:K12"/>
    <mergeCell ref="A3:K3"/>
    <mergeCell ref="A29:B29"/>
    <mergeCell ref="A30:B30"/>
    <mergeCell ref="A31:B31"/>
    <mergeCell ref="B1:K1"/>
    <mergeCell ref="A11:E11"/>
    <mergeCell ref="G11:K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95" r:id="rId6"/>
  <drawing r:id="rId5"/>
  <legacyDrawing r:id="rId4"/>
  <oleObjects>
    <oleObject progId="Word.Picture.8" shapeId="113860" r:id="rId1"/>
    <oleObject progId="Word.Picture.8" shapeId="821180" r:id="rId2"/>
    <oleObject progId="Word.Picture.8" shapeId="137389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2012-05-09T14:41:07Z</cp:lastPrinted>
  <dcterms:created xsi:type="dcterms:W3CDTF">2002-07-19T13:19:20Z</dcterms:created>
  <dcterms:modified xsi:type="dcterms:W3CDTF">2012-05-09T14:42:19Z</dcterms:modified>
  <cp:category/>
  <cp:version/>
  <cp:contentType/>
  <cp:contentStatus/>
</cp:coreProperties>
</file>