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7635" windowHeight="9210" activeTab="0"/>
  </bookViews>
  <sheets>
    <sheet name="ORÇAMENTO PMPM" sheetId="1" r:id="rId1"/>
    <sheet name="BDI" sheetId="2" r:id="rId2"/>
    <sheet name=" CRONOGRAMA PMPM" sheetId="3" r:id="rId3"/>
  </sheets>
  <definedNames>
    <definedName name="_xlnm.Print_Area" localSheetId="2">' CRONOGRAMA PMPM'!$A$1:$R$23</definedName>
    <definedName name="_xlnm.Print_Area" localSheetId="1">'BDI'!$A$1:$K$40</definedName>
    <definedName name="_xlnm.Print_Area" localSheetId="0">'ORÇAMENTO PMPM'!$A$1:$I$51</definedName>
    <definedName name="_xlnm.Print_Titles" localSheetId="0">'ORÇAMENTO PMPM'!$1:$12</definedName>
  </definedNames>
  <calcPr fullCalcOnLoad="1"/>
</workbook>
</file>

<file path=xl/sharedStrings.xml><?xml version="1.0" encoding="utf-8"?>
<sst xmlns="http://schemas.openxmlformats.org/spreadsheetml/2006/main" count="234" uniqueCount="129">
  <si>
    <t>PREFEITURA  DE PATOS DE MINAS</t>
  </si>
  <si>
    <t>Secretaria  Municipal de Planejamento e Urbanismo</t>
  </si>
  <si>
    <t xml:space="preserve">PLANILHA ORÇAMENTÁRIA </t>
  </si>
  <si>
    <t>LOCAL: PATOS DE MINAS/MG</t>
  </si>
  <si>
    <t>BDI</t>
  </si>
  <si>
    <t>ITEM</t>
  </si>
  <si>
    <t xml:space="preserve">DESCRIÇÃO </t>
  </si>
  <si>
    <t>UNID.</t>
  </si>
  <si>
    <t>QUANT.</t>
  </si>
  <si>
    <t>PREÇO SEM BDI</t>
  </si>
  <si>
    <t>PREÇO COM BDI</t>
  </si>
  <si>
    <t>UNITÁRIO</t>
  </si>
  <si>
    <t>TOTAL</t>
  </si>
  <si>
    <t>1.1</t>
  </si>
  <si>
    <t>PRAZO DE EXECUÇÃO: 3 MESES</t>
  </si>
  <si>
    <t>REFERENCIA</t>
  </si>
  <si>
    <t>PREÇOS</t>
  </si>
  <si>
    <t xml:space="preserve">TOTAL GERAL </t>
  </si>
  <si>
    <t>PREFEITURA DE PATOS DE MINAS</t>
  </si>
  <si>
    <t>CRONOGRAMA FÍSICO-FINANCEIRO</t>
  </si>
  <si>
    <t>MUNICIPIO : PATOS DE MINAS/MG</t>
  </si>
  <si>
    <t>VALOR DOS SERVIÇOS</t>
  </si>
  <si>
    <t>SERVIÇOS A EXECUTAR</t>
  </si>
  <si>
    <t>DESCRIÇÃO  DOS SERVIÇOS</t>
  </si>
  <si>
    <t>SEM BDI</t>
  </si>
  <si>
    <t>COM BDI</t>
  </si>
  <si>
    <t>PESO</t>
  </si>
  <si>
    <t>EXECUTADO</t>
  </si>
  <si>
    <t>MÊS -  4</t>
  </si>
  <si>
    <t>MÊS -  5</t>
  </si>
  <si>
    <t>MÊS -  6</t>
  </si>
  <si>
    <t>MÊS -1</t>
  </si>
  <si>
    <t>MÊS -2</t>
  </si>
  <si>
    <t>MÊS -3</t>
  </si>
  <si>
    <t>R$</t>
  </si>
  <si>
    <t>%</t>
  </si>
  <si>
    <t>SIMPL.%</t>
  </si>
  <si>
    <t>ACUM. %</t>
  </si>
  <si>
    <t>SIMPLES%</t>
  </si>
  <si>
    <t>ACUMUL.%</t>
  </si>
  <si>
    <t xml:space="preserve">TOTAL </t>
  </si>
  <si>
    <t>PARCELAS</t>
  </si>
  <si>
    <t>COMPOSIÇÃO DO BDI (Bonificações e Despesas Indiretas)</t>
  </si>
  <si>
    <t>MUNICIPIO: PATOS DE MINAS/MG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</si>
  <si>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</si>
  <si>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</si>
  <si>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</si>
  <si>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</si>
  <si>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</si>
  <si>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</si>
  <si>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</si>
  <si>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</si>
  <si>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</si>
  <si>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</si>
  <si>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</si>
  <si>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</si>
  <si>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</si>
  <si>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</si>
  <si>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</si>
  <si>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</si>
  <si>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</si>
  <si>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</si>
  <si>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</si>
  <si>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</si>
  <si>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hora</t>
  </si>
  <si>
    <t>Engenheiro/Arquiteto Consultor Especial - FaixaC</t>
  </si>
  <si>
    <t>CON-CON-015</t>
  </si>
  <si>
    <t>Engenheiro/ Arquiteto- Senior - Faixa A</t>
  </si>
  <si>
    <t>CON-COR-050</t>
  </si>
  <si>
    <t>VIS-CAD-025</t>
  </si>
  <si>
    <t>VIS-CAD-020</t>
  </si>
  <si>
    <t>VIS-CAD-015</t>
  </si>
  <si>
    <t>Técnico de Nível Superior - Topógrafo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</si>
  <si>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</si>
  <si>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</si>
  <si>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</si>
  <si>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</si>
  <si>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</si>
  <si>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</si>
  <si>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</si>
  <si>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</si>
  <si>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</si>
  <si>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Tecnico de nível médio - faixa B- cadista</t>
  </si>
  <si>
    <t>Tecnico de nível médio - faixa A- digitador</t>
  </si>
  <si>
    <t>4.1</t>
  </si>
  <si>
    <t>4.2</t>
  </si>
  <si>
    <t>4.3</t>
  </si>
  <si>
    <t>4.4</t>
  </si>
  <si>
    <t>4.5</t>
  </si>
  <si>
    <t>SUBTOTAL</t>
  </si>
  <si>
    <t>REFERÊNCIA DE PREÇOS: TABELA  SETOP -MAIO/2011</t>
  </si>
  <si>
    <t>DATA : 22/07/2011</t>
  </si>
  <si>
    <t>OBRA: PLANO DE AÇÃO IMEDIATA DE TRÂNSITO E TRANSPORTES</t>
  </si>
  <si>
    <t>Engenheiro de tráfego- Senior</t>
  </si>
  <si>
    <t>um eng/arquiteto - 8horas durante 8 dias</t>
  </si>
  <si>
    <t>dois téc -8horas dutante 8 dias</t>
  </si>
  <si>
    <t>um eng/arquiteto - 8horas durante22 dias</t>
  </si>
  <si>
    <t>um eng/arquiteto - 8horas durante 14 dias</t>
  </si>
  <si>
    <t>dois téc -8horas dutante 14 dias</t>
  </si>
  <si>
    <t>PROJETO: PLANO DE AÇÃO IMEDIATA DE TRÂNSITO E TRANSPORTES</t>
  </si>
  <si>
    <t>DATA: JULHO/2011</t>
  </si>
  <si>
    <t>um eng/arquiteto - 5horas durante 8 dias</t>
  </si>
  <si>
    <t>LEVANTAMENTO DE DADOS: Definição da área de estudo,cadastramento da situação atual do trânsito, transporte, sistema viário, sinalização e circulação viária existente, elaboração de pesquisas de contagem de tráfego, origem e destino referentes aos sistemas de trânsito e transportes.</t>
  </si>
  <si>
    <t>1.6</t>
  </si>
  <si>
    <t xml:space="preserve">CONCEPÇÃO DE SOLUÇÕES - Análise das informações, Diagnóstico da situação atual do trânsito, transporte, sistema viário, sinalização e circulação viária existente. Projeto de sinalização, plano de circulação viária de trânsito transporte. Alternativas Técnicas de Concepção e Estudos e serviços Complementares </t>
  </si>
  <si>
    <t xml:space="preserve">ELABORAÇÃO DOS PROJETOS EXECUTIVOS E PROPOSTA DE LEGISLAÇÃO </t>
  </si>
  <si>
    <t>3.1</t>
  </si>
  <si>
    <t>3.2</t>
  </si>
  <si>
    <t>3.3</t>
  </si>
  <si>
    <t>3.4</t>
  </si>
  <si>
    <t>3.5</t>
  </si>
  <si>
    <t>CAPACITAÇÃO TÉCNICA - Capacitação da equipe técnica da Prefeitura para a implantação dos projetos.</t>
  </si>
  <si>
    <t>um eng/arquiteto - 8horas durante 10 dias+4h</t>
  </si>
  <si>
    <t>um téc -8horas durante 25,75 dias</t>
  </si>
  <si>
    <t>um téc -8horas durante 8 dias</t>
  </si>
  <si>
    <t xml:space="preserve">um eng/arquiteto - 5horas </t>
  </si>
  <si>
    <t>um eng/arquiteto - 4horas durante 5 dias</t>
  </si>
  <si>
    <t>um eng/arquiteto - 4horas durante 10 dias</t>
  </si>
  <si>
    <t>dois téc -2horas dutante 5 dias</t>
  </si>
  <si>
    <t>set2011</t>
  </si>
  <si>
    <t>material de escritório</t>
  </si>
  <si>
    <t>cópias e reproduções</t>
  </si>
  <si>
    <t>mês</t>
  </si>
  <si>
    <t>1.7</t>
  </si>
  <si>
    <t>1.8</t>
  </si>
  <si>
    <t>2.6</t>
  </si>
  <si>
    <t>2.7</t>
  </si>
  <si>
    <t>CON-ESC-005 -SETOP</t>
  </si>
  <si>
    <t>CON-COP-005 -SETOP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</si>
</sst>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[Red]\(&quot;R$&quot;#,##0.00\)"/>
    <numFmt numFmtId="165" formatCode="_(* #,##0.000_);_(* \(#,##0.00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22"/>
      <name val="Times New Roman"/>
      <family val="1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3" fontId="0" fillId="0" borderId="1" xfId="21" applyBorder="1" applyAlignment="1">
      <alignment horizontal="center" vertical="center"/>
    </xf>
    <xf numFmtId="4" fontId="3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10" fontId="6" fillId="0" borderId="3" xfId="0" applyNumberFormat="1" applyFont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/>
    </xf>
    <xf numFmtId="43" fontId="1" fillId="2" borderId="4" xfId="2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43" fontId="0" fillId="2" borderId="1" xfId="21" applyFont="1" applyFill="1" applyBorder="1" applyAlignment="1" applyProtection="1">
      <alignment horizontal="center" vertical="center"/>
      <protection/>
    </xf>
    <xf numFmtId="43" fontId="0" fillId="2" borderId="6" xfId="21" applyFont="1" applyFill="1" applyBorder="1" applyAlignment="1" applyProtection="1">
      <alignment horizontal="center" vertical="center"/>
      <protection/>
    </xf>
    <xf numFmtId="43" fontId="0" fillId="2" borderId="4" xfId="2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43" fontId="0" fillId="0" borderId="11" xfId="21" applyBorder="1" applyAlignment="1">
      <alignment horizontal="center" vertical="center"/>
    </xf>
    <xf numFmtId="4" fontId="7" fillId="2" borderId="0" xfId="0" applyNumberFormat="1" applyFont="1" applyFill="1" applyAlignment="1" applyProtection="1">
      <alignment horizontal="center" vertical="top" wrapText="1"/>
      <protection/>
    </xf>
    <xf numFmtId="2" fontId="8" fillId="0" borderId="0" xfId="19" applyNumberFormat="1" applyProtection="1">
      <alignment/>
      <protection/>
    </xf>
    <xf numFmtId="4" fontId="9" fillId="2" borderId="0" xfId="0" applyNumberFormat="1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center" vertical="top"/>
      <protection/>
    </xf>
    <xf numFmtId="2" fontId="8" fillId="2" borderId="0" xfId="19" applyNumberFormat="1" applyFill="1" applyAlignment="1" applyProtection="1">
      <alignment/>
      <protection/>
    </xf>
    <xf numFmtId="4" fontId="10" fillId="2" borderId="0" xfId="0" applyNumberFormat="1" applyFont="1" applyFill="1" applyAlignment="1" applyProtection="1">
      <alignment vertical="top" wrapText="1"/>
      <protection/>
    </xf>
    <xf numFmtId="4" fontId="10" fillId="2" borderId="0" xfId="0" applyNumberFormat="1" applyFont="1" applyFill="1" applyAlignment="1" applyProtection="1">
      <alignment horizontal="center"/>
      <protection/>
    </xf>
    <xf numFmtId="43" fontId="10" fillId="2" borderId="0" xfId="21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2" fontId="13" fillId="2" borderId="0" xfId="19" applyNumberFormat="1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2" fontId="0" fillId="0" borderId="1" xfId="19" applyNumberFormat="1" applyFont="1" applyBorder="1" applyProtection="1">
      <alignment/>
      <protection/>
    </xf>
    <xf numFmtId="2" fontId="0" fillId="0" borderId="1" xfId="19" applyNumberFormat="1" applyFont="1" applyBorder="1" applyAlignment="1" applyProtection="1">
      <alignment horizontal="center"/>
      <protection/>
    </xf>
    <xf numFmtId="2" fontId="0" fillId="0" borderId="12" xfId="19" applyNumberFormat="1" applyFont="1" applyBorder="1" applyAlignment="1" applyProtection="1">
      <alignment/>
      <protection/>
    </xf>
    <xf numFmtId="2" fontId="0" fillId="0" borderId="13" xfId="19" applyNumberFormat="1" applyFont="1" applyBorder="1" applyProtection="1">
      <alignment/>
      <protection/>
    </xf>
    <xf numFmtId="2" fontId="0" fillId="0" borderId="0" xfId="19" applyNumberFormat="1" applyFont="1" applyProtection="1">
      <alignment/>
      <protection/>
    </xf>
    <xf numFmtId="2" fontId="1" fillId="0" borderId="14" xfId="19" applyNumberFormat="1" applyFont="1" applyBorder="1" applyAlignment="1" applyProtection="1">
      <alignment horizontal="center"/>
      <protection/>
    </xf>
    <xf numFmtId="2" fontId="1" fillId="0" borderId="0" xfId="19" applyNumberFormat="1" applyFont="1" applyBorder="1" applyAlignment="1" applyProtection="1">
      <alignment horizontal="centerContinuous"/>
      <protection/>
    </xf>
    <xf numFmtId="2" fontId="1" fillId="0" borderId="14" xfId="19" applyNumberFormat="1" applyFont="1" applyBorder="1" applyAlignment="1" applyProtection="1">
      <alignment horizontal="centerContinuous"/>
      <protection/>
    </xf>
    <xf numFmtId="2" fontId="1" fillId="0" borderId="15" xfId="19" applyNumberFormat="1" applyFont="1" applyBorder="1" applyAlignment="1" applyProtection="1">
      <alignment horizontal="center"/>
      <protection/>
    </xf>
    <xf numFmtId="2" fontId="1" fillId="3" borderId="16" xfId="19" applyNumberFormat="1" applyFont="1" applyFill="1" applyBorder="1" applyAlignment="1" applyProtection="1">
      <alignment horizontal="centerContinuous"/>
      <protection/>
    </xf>
    <xf numFmtId="2" fontId="1" fillId="3" borderId="6" xfId="19" applyNumberFormat="1" applyFont="1" applyFill="1" applyBorder="1" applyAlignment="1" applyProtection="1">
      <alignment horizontal="centerContinuous"/>
      <protection/>
    </xf>
    <xf numFmtId="2" fontId="1" fillId="3" borderId="17" xfId="19" applyNumberFormat="1" applyFont="1" applyFill="1" applyBorder="1" applyAlignment="1" applyProtection="1">
      <alignment horizontal="centerContinuous"/>
      <protection/>
    </xf>
    <xf numFmtId="1" fontId="1" fillId="0" borderId="11" xfId="19" applyNumberFormat="1" applyFont="1" applyBorder="1" applyAlignment="1" applyProtection="1">
      <alignment horizontal="center"/>
      <protection/>
    </xf>
    <xf numFmtId="2" fontId="1" fillId="0" borderId="11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"/>
      <protection/>
    </xf>
    <xf numFmtId="2" fontId="1" fillId="3" borderId="4" xfId="19" applyNumberFormat="1" applyFont="1" applyFill="1" applyBorder="1" applyAlignment="1" applyProtection="1">
      <alignment horizontal="centerContinuous"/>
      <protection/>
    </xf>
    <xf numFmtId="1" fontId="0" fillId="0" borderId="11" xfId="19" applyNumberFormat="1" applyFont="1" applyBorder="1" applyAlignment="1" applyProtection="1">
      <alignment horizontal="center"/>
      <protection/>
    </xf>
    <xf numFmtId="43" fontId="0" fillId="0" borderId="11" xfId="21" applyFont="1" applyBorder="1" applyAlignment="1" applyProtection="1">
      <alignment horizontal="centerContinuous"/>
      <protection/>
    </xf>
    <xf numFmtId="10" fontId="0" fillId="0" borderId="11" xfId="20" applyNumberFormat="1" applyFont="1" applyBorder="1" applyAlignment="1" applyProtection="1">
      <alignment horizontal="right"/>
      <protection/>
    </xf>
    <xf numFmtId="9" fontId="0" fillId="0" borderId="1" xfId="20" applyFont="1" applyBorder="1" applyAlignment="1" applyProtection="1">
      <alignment/>
      <protection/>
    </xf>
    <xf numFmtId="43" fontId="0" fillId="0" borderId="1" xfId="21" applyFont="1" applyBorder="1" applyAlignment="1" applyProtection="1">
      <alignment horizontal="centerContinuous"/>
      <protection/>
    </xf>
    <xf numFmtId="1" fontId="0" fillId="0" borderId="1" xfId="19" applyNumberFormat="1" applyFont="1" applyBorder="1" applyAlignment="1" applyProtection="1">
      <alignment horizontal="center"/>
      <protection/>
    </xf>
    <xf numFmtId="9" fontId="0" fillId="2" borderId="1" xfId="20" applyFont="1" applyFill="1" applyBorder="1" applyAlignment="1" applyProtection="1">
      <alignment/>
      <protection/>
    </xf>
    <xf numFmtId="9" fontId="0" fillId="0" borderId="1" xfId="20" applyFont="1" applyBorder="1" applyAlignment="1" applyProtection="1">
      <alignment horizontal="center"/>
      <protection/>
    </xf>
    <xf numFmtId="1" fontId="0" fillId="0" borderId="19" xfId="19" applyNumberFormat="1" applyFont="1" applyBorder="1" applyAlignment="1" applyProtection="1">
      <alignment horizontal="center"/>
      <protection/>
    </xf>
    <xf numFmtId="1" fontId="0" fillId="0" borderId="20" xfId="19" applyNumberFormat="1" applyFont="1" applyBorder="1" applyAlignment="1" applyProtection="1">
      <alignment horizontal="center"/>
      <protection/>
    </xf>
    <xf numFmtId="2" fontId="0" fillId="0" borderId="21" xfId="19" applyNumberFormat="1" applyFont="1" applyBorder="1" applyAlignment="1" applyProtection="1">
      <alignment horizontal="left"/>
      <protection/>
    </xf>
    <xf numFmtId="43" fontId="0" fillId="0" borderId="22" xfId="21" applyFont="1" applyBorder="1" applyAlignment="1" applyProtection="1">
      <alignment horizontal="centerContinuous"/>
      <protection/>
    </xf>
    <xf numFmtId="10" fontId="0" fillId="0" borderId="22" xfId="20" applyNumberFormat="1" applyFont="1" applyBorder="1" applyAlignment="1" applyProtection="1">
      <alignment horizontal="right"/>
      <protection/>
    </xf>
    <xf numFmtId="2" fontId="0" fillId="0" borderId="22" xfId="19" applyNumberFormat="1" applyFont="1" applyBorder="1" applyAlignment="1" applyProtection="1">
      <alignment horizontal="center"/>
      <protection/>
    </xf>
    <xf numFmtId="2" fontId="1" fillId="3" borderId="22" xfId="19" applyNumberFormat="1" applyFont="1" applyFill="1" applyBorder="1" applyAlignment="1" applyProtection="1">
      <alignment horizontal="centerContinuous"/>
      <protection/>
    </xf>
    <xf numFmtId="2" fontId="1" fillId="3" borderId="23" xfId="19" applyNumberFormat="1" applyFont="1" applyFill="1" applyBorder="1" applyAlignment="1" applyProtection="1">
      <alignment horizontal="centerContinuous"/>
      <protection/>
    </xf>
    <xf numFmtId="9" fontId="0" fillId="0" borderId="22" xfId="20" applyFont="1" applyBorder="1" applyAlignment="1" applyProtection="1">
      <alignment/>
      <protection/>
    </xf>
    <xf numFmtId="1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Protection="1">
      <alignment/>
      <protection/>
    </xf>
    <xf numFmtId="164" fontId="0" fillId="4" borderId="0" xfId="19" applyNumberFormat="1" applyFont="1" applyFill="1" applyBorder="1" applyAlignment="1" applyProtection="1">
      <alignment horizontal="right"/>
      <protection/>
    </xf>
    <xf numFmtId="2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Alignment="1" applyProtection="1">
      <alignment/>
      <protection/>
    </xf>
    <xf numFmtId="2" fontId="0" fillId="3" borderId="0" xfId="19" applyNumberFormat="1" applyFont="1" applyFill="1" applyBorder="1" applyProtection="1">
      <alignment/>
      <protection/>
    </xf>
    <xf numFmtId="164" fontId="0" fillId="4" borderId="24" xfId="19" applyNumberFormat="1" applyFont="1" applyFill="1" applyBorder="1" applyAlignment="1" applyProtection="1">
      <alignment horizontal="right"/>
      <protection/>
    </xf>
    <xf numFmtId="10" fontId="0" fillId="4" borderId="24" xfId="20" applyNumberFormat="1" applyFont="1" applyFill="1" applyBorder="1" applyAlignment="1" applyProtection="1">
      <alignment horizontal="right"/>
      <protection/>
    </xf>
    <xf numFmtId="2" fontId="0" fillId="4" borderId="24" xfId="19" applyNumberFormat="1" applyFont="1" applyFill="1" applyBorder="1" applyAlignment="1" applyProtection="1">
      <alignment/>
      <protection/>
    </xf>
    <xf numFmtId="2" fontId="0" fillId="3" borderId="24" xfId="19" applyNumberFormat="1" applyFont="1" applyFill="1" applyBorder="1" applyProtection="1">
      <alignment/>
      <protection/>
    </xf>
    <xf numFmtId="10" fontId="0" fillId="0" borderId="24" xfId="20" applyNumberFormat="1" applyFont="1" applyBorder="1" applyAlignment="1" applyProtection="1">
      <alignment/>
      <protection/>
    </xf>
    <xf numFmtId="164" fontId="1" fillId="4" borderId="22" xfId="19" applyNumberFormat="1" applyFont="1" applyFill="1" applyBorder="1" applyAlignment="1" applyProtection="1">
      <alignment horizontal="right"/>
      <protection/>
    </xf>
    <xf numFmtId="2" fontId="1" fillId="4" borderId="22" xfId="19" applyNumberFormat="1" applyFont="1" applyFill="1" applyBorder="1" applyAlignment="1" applyProtection="1">
      <alignment horizontal="center"/>
      <protection/>
    </xf>
    <xf numFmtId="2" fontId="1" fillId="4" borderId="22" xfId="19" applyNumberFormat="1" applyFont="1" applyFill="1" applyBorder="1" applyAlignment="1" applyProtection="1">
      <alignment/>
      <protection/>
    </xf>
    <xf numFmtId="2" fontId="1" fillId="3" borderId="22" xfId="19" applyNumberFormat="1" applyFont="1" applyFill="1" applyBorder="1" applyProtection="1">
      <alignment/>
      <protection/>
    </xf>
    <xf numFmtId="2" fontId="1" fillId="0" borderId="0" xfId="19" applyNumberFormat="1" applyFont="1" applyProtection="1">
      <alignment/>
      <protection/>
    </xf>
    <xf numFmtId="2" fontId="8" fillId="0" borderId="0" xfId="19" applyNumberFormat="1" applyAlignment="1" applyProtection="1">
      <alignment horizontal="center"/>
      <protection/>
    </xf>
    <xf numFmtId="2" fontId="8" fillId="0" borderId="0" xfId="19" applyNumberFormat="1" applyAlignment="1" applyProtection="1">
      <alignment/>
      <protection/>
    </xf>
    <xf numFmtId="9" fontId="0" fillId="0" borderId="25" xfId="20" applyFont="1" applyBorder="1" applyAlignment="1" applyProtection="1">
      <alignment/>
      <protection/>
    </xf>
    <xf numFmtId="164" fontId="1" fillId="4" borderId="20" xfId="19" applyNumberFormat="1" applyFont="1" applyFill="1" applyBorder="1" applyAlignment="1" applyProtection="1">
      <alignment horizontal="right"/>
      <protection/>
    </xf>
    <xf numFmtId="4" fontId="7" fillId="2" borderId="0" xfId="0" applyNumberFormat="1" applyFont="1" applyFill="1" applyBorder="1" applyAlignment="1" applyProtection="1">
      <alignment horizontal="center" vertical="top" wrapText="1"/>
      <protection/>
    </xf>
    <xf numFmtId="4" fontId="9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/>
      <protection/>
    </xf>
    <xf numFmtId="4" fontId="10" fillId="2" borderId="0" xfId="0" applyNumberFormat="1" applyFont="1" applyFill="1" applyBorder="1" applyAlignment="1" applyProtection="1">
      <alignment vertical="top" wrapText="1"/>
      <protection/>
    </xf>
    <xf numFmtId="4" fontId="10" fillId="2" borderId="0" xfId="0" applyNumberFormat="1" applyFont="1" applyFill="1" applyBorder="1" applyAlignment="1" applyProtection="1">
      <alignment horizontal="center"/>
      <protection/>
    </xf>
    <xf numFmtId="43" fontId="10" fillId="2" borderId="0" xfId="2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0" fontId="0" fillId="2" borderId="30" xfId="20" applyNumberForma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5" fontId="0" fillId="0" borderId="1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0" fontId="0" fillId="0" borderId="30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6" fillId="0" borderId="0" xfId="2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39" fontId="1" fillId="0" borderId="9" xfId="0" applyNumberFormat="1" applyFont="1" applyBorder="1" applyAlignment="1">
      <alignment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left" vertical="top" wrapText="1"/>
    </xf>
    <xf numFmtId="43" fontId="0" fillId="2" borderId="11" xfId="21" applyFont="1" applyFill="1" applyBorder="1" applyAlignment="1" applyProtection="1">
      <alignment horizontal="center" vertical="center"/>
      <protection/>
    </xf>
    <xf numFmtId="43" fontId="0" fillId="2" borderId="15" xfId="21" applyFont="1" applyFill="1" applyBorder="1" applyAlignment="1" applyProtection="1">
      <alignment horizontal="center" vertical="center"/>
      <protection/>
    </xf>
    <xf numFmtId="9" fontId="0" fillId="0" borderId="4" xfId="20" applyFont="1" applyBorder="1" applyAlignment="1" applyProtection="1">
      <alignment/>
      <protection/>
    </xf>
    <xf numFmtId="0" fontId="0" fillId="0" borderId="4" xfId="0" applyBorder="1" applyAlignment="1">
      <alignment horizontal="left" vertical="top" wrapText="1"/>
    </xf>
    <xf numFmtId="43" fontId="0" fillId="0" borderId="35" xfId="21" applyBorder="1" applyAlignment="1">
      <alignment horizontal="center" vertical="center"/>
    </xf>
    <xf numFmtId="43" fontId="0" fillId="0" borderId="14" xfId="21" applyBorder="1" applyAlignment="1">
      <alignment horizontal="center" vertical="center"/>
    </xf>
    <xf numFmtId="43" fontId="0" fillId="2" borderId="35" xfId="21" applyFont="1" applyFill="1" applyBorder="1" applyAlignment="1" applyProtection="1">
      <alignment horizontal="center" vertical="center"/>
      <protection/>
    </xf>
    <xf numFmtId="43" fontId="0" fillId="2" borderId="18" xfId="21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1" fontId="0" fillId="0" borderId="2" xfId="19" applyNumberFormat="1" applyFont="1" applyBorder="1" applyAlignment="1" applyProtection="1">
      <alignment horizontal="center"/>
      <protection/>
    </xf>
    <xf numFmtId="2" fontId="0" fillId="0" borderId="14" xfId="19" applyNumberFormat="1" applyFont="1" applyBorder="1" applyAlignment="1" applyProtection="1">
      <alignment horizontal="left"/>
      <protection/>
    </xf>
    <xf numFmtId="2" fontId="0" fillId="0" borderId="11" xfId="19" applyNumberFormat="1" applyFont="1" applyBorder="1" applyAlignment="1" applyProtection="1">
      <alignment horizontal="centerContinuous"/>
      <protection/>
    </xf>
    <xf numFmtId="1" fontId="0" fillId="0" borderId="34" xfId="19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vertical="justify"/>
      <protection/>
    </xf>
    <xf numFmtId="43" fontId="1" fillId="2" borderId="3" xfId="0" applyNumberFormat="1" applyFont="1" applyFill="1" applyBorder="1" applyAlignment="1" applyProtection="1">
      <alignment/>
      <protection/>
    </xf>
    <xf numFmtId="43" fontId="1" fillId="0" borderId="1" xfId="21" applyFont="1" applyBorder="1" applyAlignment="1" applyProtection="1">
      <alignment horizontal="centerContinuous"/>
      <protection/>
    </xf>
    <xf numFmtId="43" fontId="1" fillId="0" borderId="4" xfId="21" applyFont="1" applyBorder="1" applyAlignment="1" applyProtection="1">
      <alignment horizontal="centerContinuous"/>
      <protection/>
    </xf>
    <xf numFmtId="164" fontId="1" fillId="4" borderId="36" xfId="19" applyNumberFormat="1" applyFont="1" applyFill="1" applyBorder="1" applyAlignment="1" applyProtection="1">
      <alignment horizontal="right"/>
      <protection/>
    </xf>
    <xf numFmtId="43" fontId="0" fillId="0" borderId="14" xfId="21" applyFont="1" applyBorder="1" applyAlignment="1" applyProtection="1">
      <alignment horizontal="centerContinuous"/>
      <protection/>
    </xf>
    <xf numFmtId="9" fontId="0" fillId="0" borderId="14" xfId="20" applyFont="1" applyBorder="1" applyAlignment="1" applyProtection="1">
      <alignment horizontal="right"/>
      <protection/>
    </xf>
    <xf numFmtId="10" fontId="0" fillId="0" borderId="1" xfId="2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vertical="justify"/>
    </xf>
    <xf numFmtId="2" fontId="1" fillId="3" borderId="1" xfId="19" applyNumberFormat="1" applyFont="1" applyFill="1" applyBorder="1" applyAlignment="1" applyProtection="1">
      <alignment horizontal="centerContinuous"/>
      <protection/>
    </xf>
    <xf numFmtId="2" fontId="1" fillId="3" borderId="1" xfId="19" applyNumberFormat="1" applyFont="1" applyFill="1" applyBorder="1" applyAlignment="1" applyProtection="1">
      <alignment horizontal="right"/>
      <protection/>
    </xf>
    <xf numFmtId="9" fontId="0" fillId="2" borderId="1" xfId="20" applyFont="1" applyFill="1" applyBorder="1" applyAlignment="1" applyProtection="1">
      <alignment horizontal="right"/>
      <protection/>
    </xf>
    <xf numFmtId="9" fontId="0" fillId="0" borderId="1" xfId="20" applyFont="1" applyBorder="1" applyAlignment="1" applyProtection="1">
      <alignment horizontal="right"/>
      <protection/>
    </xf>
    <xf numFmtId="43" fontId="1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43" fontId="0" fillId="0" borderId="8" xfId="21" applyBorder="1" applyAlignment="1">
      <alignment horizontal="center" vertical="center"/>
    </xf>
    <xf numFmtId="43" fontId="0" fillId="2" borderId="8" xfId="21" applyFont="1" applyFill="1" applyBorder="1" applyAlignment="1" applyProtection="1">
      <alignment horizontal="center" vertical="center"/>
      <protection/>
    </xf>
    <xf numFmtId="43" fontId="0" fillId="2" borderId="9" xfId="21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/>
      <protection/>
    </xf>
    <xf numFmtId="0" fontId="1" fillId="2" borderId="35" xfId="0" applyFont="1" applyFill="1" applyBorder="1" applyAlignment="1" applyProtection="1">
      <alignment/>
      <protection/>
    </xf>
    <xf numFmtId="43" fontId="0" fillId="2" borderId="3" xfId="21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justify" vertical="justify"/>
      <protection/>
    </xf>
    <xf numFmtId="0" fontId="1" fillId="2" borderId="37" xfId="0" applyFont="1" applyFill="1" applyBorder="1" applyAlignment="1" applyProtection="1">
      <alignment horizontal="center"/>
      <protection/>
    </xf>
    <xf numFmtId="0" fontId="1" fillId="2" borderId="38" xfId="0" applyFont="1" applyFill="1" applyBorder="1" applyAlignment="1" applyProtection="1">
      <alignment horizontal="center"/>
      <protection/>
    </xf>
    <xf numFmtId="0" fontId="1" fillId="2" borderId="39" xfId="0" applyFont="1" applyFill="1" applyBorder="1" applyAlignment="1" applyProtection="1">
      <alignment horizontal="center"/>
      <protection/>
    </xf>
    <xf numFmtId="0" fontId="1" fillId="2" borderId="4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41" xfId="0" applyFont="1" applyFill="1" applyBorder="1" applyAlignment="1" applyProtection="1">
      <alignment horizontal="center"/>
      <protection/>
    </xf>
    <xf numFmtId="43" fontId="1" fillId="2" borderId="22" xfId="2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/>
      <protection/>
    </xf>
    <xf numFmtId="43" fontId="1" fillId="2" borderId="42" xfId="21" applyFont="1" applyFill="1" applyBorder="1" applyAlignment="1" applyProtection="1">
      <alignment horizontal="center"/>
      <protection/>
    </xf>
    <xf numFmtId="0" fontId="1" fillId="2" borderId="43" xfId="0" applyFont="1" applyFill="1" applyBorder="1" applyAlignment="1" applyProtection="1">
      <alignment horizontal="center"/>
      <protection/>
    </xf>
    <xf numFmtId="0" fontId="1" fillId="2" borderId="1" xfId="0" applyNumberFormat="1" applyFont="1" applyFill="1" applyBorder="1" applyAlignment="1" applyProtection="1">
      <alignment horizontal="justify" vertical="justify"/>
      <protection/>
    </xf>
    <xf numFmtId="0" fontId="0" fillId="0" borderId="35" xfId="0" applyBorder="1" applyAlignment="1">
      <alignment vertical="justify"/>
    </xf>
    <xf numFmtId="0" fontId="0" fillId="0" borderId="18" xfId="0" applyBorder="1" applyAlignment="1">
      <alignment vertical="justify"/>
    </xf>
    <xf numFmtId="1" fontId="0" fillId="0" borderId="44" xfId="19" applyNumberFormat="1" applyFont="1" applyBorder="1" applyAlignment="1" applyProtection="1">
      <alignment horizontal="center"/>
      <protection/>
    </xf>
    <xf numFmtId="2" fontId="0" fillId="0" borderId="45" xfId="19" applyNumberFormat="1" applyFont="1" applyBorder="1" applyAlignment="1" applyProtection="1">
      <alignment horizontal="left"/>
      <protection/>
    </xf>
    <xf numFmtId="43" fontId="0" fillId="0" borderId="4" xfId="21" applyFont="1" applyBorder="1" applyAlignment="1" applyProtection="1">
      <alignment horizontal="centerContinuous"/>
      <protection/>
    </xf>
    <xf numFmtId="10" fontId="0" fillId="0" borderId="4" xfId="20" applyNumberFormat="1" applyFont="1" applyBorder="1" applyAlignment="1" applyProtection="1">
      <alignment horizontal="right"/>
      <protection/>
    </xf>
    <xf numFmtId="2" fontId="0" fillId="0" borderId="4" xfId="19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justify" vertical="justify"/>
      <protection/>
    </xf>
    <xf numFmtId="43" fontId="0" fillId="0" borderId="1" xfId="0" applyNumberFormat="1" applyBorder="1" applyAlignment="1">
      <alignment horizontal="justify"/>
    </xf>
    <xf numFmtId="2" fontId="8" fillId="0" borderId="0" xfId="19" applyNumberFormat="1" applyFont="1" applyProtection="1">
      <alignment/>
      <protection/>
    </xf>
    <xf numFmtId="2" fontId="8" fillId="0" borderId="0" xfId="19" applyNumberFormat="1" applyFont="1" applyProtection="1" quotePrefix="1">
      <alignment/>
      <protection/>
    </xf>
    <xf numFmtId="43" fontId="0" fillId="0" borderId="1" xfId="23" applyFont="1" applyFill="1" applyBorder="1" applyAlignment="1">
      <alignment horizontal="center" vertical="center" wrapText="1"/>
    </xf>
    <xf numFmtId="43" fontId="0" fillId="0" borderId="1" xfId="2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justify" vertical="justify"/>
    </xf>
    <xf numFmtId="0" fontId="1" fillId="2" borderId="47" xfId="0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justify" vertical="justify"/>
      <protection/>
    </xf>
    <xf numFmtId="0" fontId="2" fillId="2" borderId="0" xfId="0" applyFont="1" applyFill="1" applyAlignment="1" applyProtection="1">
      <alignment horizontal="center"/>
      <protection/>
    </xf>
    <xf numFmtId="4" fontId="3" fillId="2" borderId="0" xfId="0" applyNumberFormat="1" applyFont="1" applyFill="1" applyAlignment="1" applyProtection="1">
      <alignment horizontal="center" vertical="top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4" fontId="3" fillId="2" borderId="0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left" vertical="top"/>
      <protection/>
    </xf>
    <xf numFmtId="4" fontId="5" fillId="2" borderId="1" xfId="0" applyNumberFormat="1" applyFont="1" applyFill="1" applyBorder="1" applyAlignment="1" applyProtection="1">
      <alignment horizontal="left" vertical="top"/>
      <protection/>
    </xf>
    <xf numFmtId="4" fontId="5" fillId="2" borderId="2" xfId="0" applyNumberFormat="1" applyFont="1" applyFill="1" applyBorder="1" applyAlignment="1" applyProtection="1">
      <alignment horizontal="left"/>
      <protection/>
    </xf>
    <xf numFmtId="4" fontId="5" fillId="2" borderId="48" xfId="0" applyNumberFormat="1" applyFont="1" applyFill="1" applyBorder="1" applyAlignment="1" applyProtection="1">
      <alignment horizontal="left"/>
      <protection/>
    </xf>
    <xf numFmtId="4" fontId="5" fillId="2" borderId="3" xfId="0" applyNumberFormat="1" applyFont="1" applyFill="1" applyBorder="1" applyAlignment="1" applyProtection="1">
      <alignment horizontal="left"/>
      <protection/>
    </xf>
    <xf numFmtId="4" fontId="5" fillId="2" borderId="2" xfId="0" applyNumberFormat="1" applyFont="1" applyFill="1" applyBorder="1" applyAlignment="1" applyProtection="1">
      <alignment horizontal="center"/>
      <protection/>
    </xf>
    <xf numFmtId="4" fontId="5" fillId="2" borderId="48" xfId="0" applyNumberFormat="1" applyFont="1" applyFill="1" applyBorder="1" applyAlignment="1" applyProtection="1">
      <alignment horizontal="center"/>
      <protection/>
    </xf>
    <xf numFmtId="4" fontId="5" fillId="2" borderId="3" xfId="0" applyNumberFormat="1" applyFont="1" applyFill="1" applyBorder="1" applyAlignment="1" applyProtection="1">
      <alignment horizontal="center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52" xfId="0" applyFont="1" applyFill="1" applyBorder="1" applyAlignment="1" applyProtection="1">
      <alignment horizontal="center"/>
      <protection/>
    </xf>
    <xf numFmtId="0" fontId="1" fillId="2" borderId="53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justify" vertical="justify"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48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4" fontId="7" fillId="2" borderId="0" xfId="0" applyNumberFormat="1" applyFont="1" applyFill="1" applyBorder="1" applyAlignment="1" applyProtection="1">
      <alignment horizontal="center" vertical="top" wrapText="1"/>
      <protection/>
    </xf>
    <xf numFmtId="4" fontId="3" fillId="2" borderId="0" xfId="0" applyNumberFormat="1" applyFont="1" applyFill="1" applyBorder="1" applyAlignment="1" applyProtection="1">
      <alignment horizontal="center" vertical="top" wrapText="1"/>
      <protection/>
    </xf>
    <xf numFmtId="0" fontId="14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4" fontId="7" fillId="2" borderId="0" xfId="0" applyNumberFormat="1" applyFont="1" applyFill="1" applyAlignment="1" applyProtection="1">
      <alignment horizontal="center" vertical="top" wrapText="1"/>
      <protection/>
    </xf>
    <xf numFmtId="4" fontId="3" fillId="2" borderId="0" xfId="0" applyNumberFormat="1" applyFont="1" applyFill="1" applyAlignment="1" applyProtection="1">
      <alignment horizontal="center" vertical="top" wrapText="1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11" fillId="2" borderId="48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/>
      <protection/>
    </xf>
    <xf numFmtId="4" fontId="4" fillId="2" borderId="2" xfId="0" applyNumberFormat="1" applyFont="1" applyFill="1" applyBorder="1" applyAlignment="1" applyProtection="1">
      <alignment horizontal="center" vertical="top"/>
      <protection/>
    </xf>
    <xf numFmtId="4" fontId="4" fillId="2" borderId="48" xfId="0" applyNumberFormat="1" applyFont="1" applyFill="1" applyBorder="1" applyAlignment="1" applyProtection="1">
      <alignment horizontal="center" vertical="top"/>
      <protection/>
    </xf>
    <xf numFmtId="4" fontId="4" fillId="2" borderId="3" xfId="0" applyNumberFormat="1" applyFont="1" applyFill="1" applyBorder="1" applyAlignment="1" applyProtection="1">
      <alignment horizontal="center" vertical="top"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8" xfId="0" applyFont="1" applyFill="1" applyBorder="1" applyAlignment="1" applyProtection="1">
      <alignment horizontal="left"/>
      <protection/>
    </xf>
    <xf numFmtId="0" fontId="14" fillId="2" borderId="3" xfId="0" applyFont="1" applyFill="1" applyBorder="1" applyAlignment="1" applyProtection="1">
      <alignment horizontal="left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2" fontId="1" fillId="0" borderId="48" xfId="19" applyNumberFormat="1" applyFont="1" applyBorder="1" applyAlignment="1" applyProtection="1">
      <alignment horizontal="center"/>
      <protection/>
    </xf>
    <xf numFmtId="2" fontId="1" fillId="0" borderId="3" xfId="19" applyNumberFormat="1" applyFont="1" applyBorder="1" applyAlignment="1" applyProtection="1">
      <alignment horizontal="center"/>
      <protection/>
    </xf>
    <xf numFmtId="7" fontId="1" fillId="0" borderId="23" xfId="19" applyNumberFormat="1" applyFont="1" applyBorder="1" applyAlignment="1" applyProtection="1">
      <alignment horizontal="center"/>
      <protection/>
    </xf>
    <xf numFmtId="7" fontId="1" fillId="0" borderId="54" xfId="19" applyNumberFormat="1" applyFont="1" applyBorder="1" applyAlignment="1" applyProtection="1">
      <alignment horizontal="center"/>
      <protection/>
    </xf>
    <xf numFmtId="1" fontId="0" fillId="4" borderId="55" xfId="19" applyNumberFormat="1" applyFont="1" applyFill="1" applyBorder="1" applyAlignment="1" applyProtection="1">
      <alignment horizontal="center"/>
      <protection/>
    </xf>
    <xf numFmtId="1" fontId="0" fillId="4" borderId="56" xfId="19" applyNumberFormat="1" applyFont="1" applyFill="1" applyBorder="1" applyAlignment="1" applyProtection="1">
      <alignment horizontal="center"/>
      <protection/>
    </xf>
    <xf numFmtId="1" fontId="1" fillId="4" borderId="57" xfId="19" applyNumberFormat="1" applyFont="1" applyFill="1" applyBorder="1" applyAlignment="1" applyProtection="1">
      <alignment horizontal="center"/>
      <protection/>
    </xf>
    <xf numFmtId="1" fontId="1" fillId="4" borderId="10" xfId="19" applyNumberFormat="1" applyFont="1" applyFill="1" applyBorder="1" applyAlignment="1" applyProtection="1">
      <alignment horizontal="center"/>
      <protection/>
    </xf>
    <xf numFmtId="7" fontId="1" fillId="0" borderId="42" xfId="19" applyNumberFormat="1" applyFont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  <cellStyle name="Separador de milhares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00087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21.57421875" style="0" customWidth="1"/>
    <col min="2" max="2" width="13.00390625" style="0" customWidth="1"/>
    <col min="3" max="3" width="48.00390625" style="0" customWidth="1"/>
    <col min="5" max="6" width="12.7109375" style="0" customWidth="1"/>
    <col min="7" max="7" width="14.7109375" style="0" customWidth="1"/>
    <col min="8" max="8" width="12.8515625" style="0" customWidth="1"/>
    <col min="9" max="9" width="14.7109375" style="0" customWidth="1"/>
    <col min="11" max="11" width="0" style="0" hidden="1" customWidth="1"/>
  </cols>
  <sheetData>
    <row r="1" spans="1:9" ht="23.25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ht="23.25">
      <c r="A2" s="192" t="s">
        <v>1</v>
      </c>
      <c r="B2" s="192"/>
      <c r="C2" s="192"/>
      <c r="D2" s="192"/>
      <c r="E2" s="192"/>
      <c r="F2" s="192"/>
      <c r="G2" s="192"/>
      <c r="H2" s="192"/>
      <c r="I2" s="192"/>
    </row>
    <row r="3" spans="1:9" ht="23.25">
      <c r="A3" s="3"/>
      <c r="B3" s="3"/>
      <c r="C3" s="3"/>
      <c r="D3" s="3"/>
      <c r="E3" s="3"/>
      <c r="F3" s="3"/>
      <c r="G3" s="3"/>
      <c r="H3" s="4"/>
      <c r="I3" s="5"/>
    </row>
    <row r="4" spans="1:9" ht="23.25">
      <c r="A4" s="193" t="s">
        <v>2</v>
      </c>
      <c r="B4" s="193"/>
      <c r="C4" s="193"/>
      <c r="D4" s="193"/>
      <c r="E4" s="193"/>
      <c r="F4" s="193"/>
      <c r="G4" s="193"/>
      <c r="H4" s="193"/>
      <c r="I4" s="193"/>
    </row>
    <row r="5" spans="1:9" ht="8.25" customHeight="1">
      <c r="A5" s="194"/>
      <c r="B5" s="194"/>
      <c r="C5" s="194"/>
      <c r="D5" s="194"/>
      <c r="E5" s="194"/>
      <c r="F5" s="194"/>
      <c r="G5" s="194"/>
      <c r="H5" s="194"/>
      <c r="I5" s="194"/>
    </row>
    <row r="6" spans="1:9" ht="18">
      <c r="A6" s="195" t="s">
        <v>92</v>
      </c>
      <c r="B6" s="195"/>
      <c r="C6" s="195"/>
      <c r="D6" s="195"/>
      <c r="E6" s="195"/>
      <c r="F6" s="195"/>
      <c r="G6" s="195"/>
      <c r="H6" s="195"/>
      <c r="I6" s="195"/>
    </row>
    <row r="7" spans="1:9" ht="15">
      <c r="A7" s="196" t="s">
        <v>3</v>
      </c>
      <c r="B7" s="196"/>
      <c r="C7" s="196"/>
      <c r="D7" s="196"/>
      <c r="E7" s="196"/>
      <c r="F7" s="196"/>
      <c r="G7" s="196"/>
      <c r="H7" s="196"/>
      <c r="I7" s="196"/>
    </row>
    <row r="8" spans="1:9" ht="15">
      <c r="A8" s="196" t="s">
        <v>90</v>
      </c>
      <c r="B8" s="196"/>
      <c r="C8" s="196"/>
      <c r="D8" s="196"/>
      <c r="E8" s="196"/>
      <c r="F8" s="196"/>
      <c r="G8" s="196"/>
      <c r="H8" s="196"/>
      <c r="I8" s="196"/>
    </row>
    <row r="9" spans="1:9" ht="15.75">
      <c r="A9" s="197" t="s">
        <v>14</v>
      </c>
      <c r="B9" s="198"/>
      <c r="C9" s="199"/>
      <c r="D9" s="200" t="s">
        <v>91</v>
      </c>
      <c r="E9" s="201"/>
      <c r="F9" s="201"/>
      <c r="G9" s="202"/>
      <c r="H9" s="6" t="s">
        <v>4</v>
      </c>
      <c r="I9" s="7">
        <v>0.27</v>
      </c>
    </row>
    <row r="10" spans="1:9" ht="13.5" thickBot="1">
      <c r="A10" s="206"/>
      <c r="B10" s="206"/>
      <c r="C10" s="206"/>
      <c r="D10" s="206"/>
      <c r="E10" s="206"/>
      <c r="F10" s="206"/>
      <c r="G10" s="206"/>
      <c r="H10" s="206"/>
      <c r="I10" s="19"/>
    </row>
    <row r="11" spans="1:9" ht="12.75">
      <c r="A11" s="159" t="s">
        <v>15</v>
      </c>
      <c r="B11" s="207" t="s">
        <v>5</v>
      </c>
      <c r="C11" s="207" t="s">
        <v>6</v>
      </c>
      <c r="D11" s="207" t="s">
        <v>7</v>
      </c>
      <c r="E11" s="207" t="s">
        <v>8</v>
      </c>
      <c r="F11" s="209" t="s">
        <v>9</v>
      </c>
      <c r="G11" s="210"/>
      <c r="H11" s="209" t="s">
        <v>10</v>
      </c>
      <c r="I11" s="189"/>
    </row>
    <row r="12" spans="1:9" ht="12.75">
      <c r="A12" s="160" t="s">
        <v>16</v>
      </c>
      <c r="B12" s="208"/>
      <c r="C12" s="208"/>
      <c r="D12" s="208"/>
      <c r="E12" s="208"/>
      <c r="F12" s="9" t="s">
        <v>11</v>
      </c>
      <c r="G12" s="8" t="s">
        <v>12</v>
      </c>
      <c r="H12" s="9" t="s">
        <v>11</v>
      </c>
      <c r="I12" s="161" t="s">
        <v>12</v>
      </c>
    </row>
    <row r="13" spans="1:9" ht="13.5" thickBot="1">
      <c r="A13" s="162"/>
      <c r="B13" s="163"/>
      <c r="C13" s="163"/>
      <c r="D13" s="164"/>
      <c r="E13" s="164"/>
      <c r="F13" s="165"/>
      <c r="G13" s="166"/>
      <c r="H13" s="167"/>
      <c r="I13" s="168"/>
    </row>
    <row r="14" spans="1:9" ht="45.75" customHeight="1">
      <c r="A14" s="119"/>
      <c r="B14" s="119">
        <v>1</v>
      </c>
      <c r="C14" s="190" t="s">
        <v>102</v>
      </c>
      <c r="D14" s="188"/>
      <c r="E14" s="188"/>
      <c r="F14" s="188"/>
      <c r="G14" s="188"/>
      <c r="H14" s="188"/>
      <c r="I14" s="211"/>
    </row>
    <row r="15" spans="1:11" ht="16.5" customHeight="1">
      <c r="A15" s="119" t="s">
        <v>66</v>
      </c>
      <c r="B15" s="119" t="s">
        <v>13</v>
      </c>
      <c r="C15" s="120" t="s">
        <v>65</v>
      </c>
      <c r="D15" s="20" t="s">
        <v>64</v>
      </c>
      <c r="E15" s="21">
        <v>64</v>
      </c>
      <c r="F15" s="121">
        <v>191</v>
      </c>
      <c r="G15" s="121">
        <f aca="true" t="shared" si="0" ref="G15:G22">F15*E15</f>
        <v>12224</v>
      </c>
      <c r="H15" s="122">
        <f aca="true" t="shared" si="1" ref="H15:H22">F15+F15*$I$9</f>
        <v>242.57</v>
      </c>
      <c r="I15" s="12">
        <f aca="true" t="shared" si="2" ref="I15:I22">H15*E15</f>
        <v>15524.48</v>
      </c>
      <c r="K15" t="s">
        <v>94</v>
      </c>
    </row>
    <row r="16" spans="1:11" ht="16.5" customHeight="1">
      <c r="A16" s="119" t="s">
        <v>68</v>
      </c>
      <c r="B16" s="119" t="s">
        <v>73</v>
      </c>
      <c r="C16" s="11" t="s">
        <v>67</v>
      </c>
      <c r="D16" s="1" t="s">
        <v>64</v>
      </c>
      <c r="E16" s="21">
        <v>64</v>
      </c>
      <c r="F16" s="12">
        <v>86.86</v>
      </c>
      <c r="G16" s="121">
        <f t="shared" si="0"/>
        <v>5559.04</v>
      </c>
      <c r="H16" s="13">
        <f t="shared" si="1"/>
        <v>110.3122</v>
      </c>
      <c r="I16" s="12">
        <f t="shared" si="2"/>
        <v>7059.9808</v>
      </c>
      <c r="K16" t="s">
        <v>112</v>
      </c>
    </row>
    <row r="17" spans="1:11" ht="16.5" customHeight="1">
      <c r="A17" s="119" t="s">
        <v>68</v>
      </c>
      <c r="B17" s="119" t="s">
        <v>74</v>
      </c>
      <c r="C17" s="11" t="s">
        <v>93</v>
      </c>
      <c r="D17" s="1" t="s">
        <v>64</v>
      </c>
      <c r="E17" s="21">
        <v>176</v>
      </c>
      <c r="F17" s="12">
        <v>86.86</v>
      </c>
      <c r="G17" s="121">
        <f t="shared" si="0"/>
        <v>15287.36</v>
      </c>
      <c r="H17" s="13">
        <f t="shared" si="1"/>
        <v>110.3122</v>
      </c>
      <c r="I17" s="12">
        <f t="shared" si="2"/>
        <v>19414.947200000002</v>
      </c>
      <c r="K17" t="s">
        <v>96</v>
      </c>
    </row>
    <row r="18" spans="1:11" ht="16.5" customHeight="1">
      <c r="A18" s="116" t="s">
        <v>69</v>
      </c>
      <c r="B18" s="119" t="s">
        <v>75</v>
      </c>
      <c r="C18" s="11" t="s">
        <v>82</v>
      </c>
      <c r="D18" s="1" t="s">
        <v>64</v>
      </c>
      <c r="E18" s="21">
        <v>206</v>
      </c>
      <c r="F18" s="12">
        <v>28.38</v>
      </c>
      <c r="G18" s="121">
        <f t="shared" si="0"/>
        <v>5846.28</v>
      </c>
      <c r="H18" s="13">
        <f t="shared" si="1"/>
        <v>36.0426</v>
      </c>
      <c r="I18" s="12">
        <f t="shared" si="2"/>
        <v>7424.7756</v>
      </c>
      <c r="K18" t="s">
        <v>113</v>
      </c>
    </row>
    <row r="19" spans="1:11" ht="16.5" customHeight="1">
      <c r="A19" s="116" t="s">
        <v>70</v>
      </c>
      <c r="B19" s="119" t="s">
        <v>76</v>
      </c>
      <c r="C19" s="124" t="s">
        <v>83</v>
      </c>
      <c r="D19" s="15" t="s">
        <v>64</v>
      </c>
      <c r="E19" s="21">
        <v>206</v>
      </c>
      <c r="F19" s="14">
        <v>25.54</v>
      </c>
      <c r="G19" s="121">
        <f t="shared" si="0"/>
        <v>5261.24</v>
      </c>
      <c r="H19" s="13">
        <f t="shared" si="1"/>
        <v>32.4358</v>
      </c>
      <c r="I19" s="12">
        <f t="shared" si="2"/>
        <v>6681.7748</v>
      </c>
      <c r="K19" t="s">
        <v>113</v>
      </c>
    </row>
    <row r="20" spans="1:11" ht="16.5" customHeight="1">
      <c r="A20" s="116" t="s">
        <v>71</v>
      </c>
      <c r="B20" s="119" t="s">
        <v>103</v>
      </c>
      <c r="C20" s="115" t="s">
        <v>72</v>
      </c>
      <c r="D20" s="15" t="s">
        <v>64</v>
      </c>
      <c r="E20" s="21">
        <v>64</v>
      </c>
      <c r="F20" s="14">
        <v>97.15</v>
      </c>
      <c r="G20" s="121">
        <f t="shared" si="0"/>
        <v>6217.6</v>
      </c>
      <c r="H20" s="13">
        <f t="shared" si="1"/>
        <v>123.38050000000001</v>
      </c>
      <c r="I20" s="12">
        <f t="shared" si="2"/>
        <v>7896.352000000001</v>
      </c>
      <c r="K20" t="s">
        <v>114</v>
      </c>
    </row>
    <row r="21" spans="1:9" ht="16.5" customHeight="1">
      <c r="A21" s="187" t="s">
        <v>127</v>
      </c>
      <c r="B21" s="119" t="s">
        <v>123</v>
      </c>
      <c r="C21" s="183" t="s">
        <v>120</v>
      </c>
      <c r="D21" s="184" t="s">
        <v>122</v>
      </c>
      <c r="E21" s="182">
        <v>0.5</v>
      </c>
      <c r="F21" s="181">
        <v>500</v>
      </c>
      <c r="G21" s="121">
        <f t="shared" si="0"/>
        <v>250</v>
      </c>
      <c r="H21" s="13">
        <f t="shared" si="1"/>
        <v>635</v>
      </c>
      <c r="I21" s="12">
        <f t="shared" si="2"/>
        <v>317.5</v>
      </c>
    </row>
    <row r="22" spans="1:9" ht="16.5" customHeight="1" thickBot="1">
      <c r="A22" s="187" t="s">
        <v>128</v>
      </c>
      <c r="B22" s="119" t="s">
        <v>124</v>
      </c>
      <c r="C22" s="183" t="s">
        <v>121</v>
      </c>
      <c r="D22" s="184" t="s">
        <v>122</v>
      </c>
      <c r="E22" s="182">
        <v>0.5</v>
      </c>
      <c r="F22" s="181">
        <v>250</v>
      </c>
      <c r="G22" s="121">
        <f t="shared" si="0"/>
        <v>125</v>
      </c>
      <c r="H22" s="13">
        <f t="shared" si="1"/>
        <v>317.5</v>
      </c>
      <c r="I22" s="12">
        <f t="shared" si="2"/>
        <v>158.75</v>
      </c>
    </row>
    <row r="23" spans="1:9" ht="16.5" customHeight="1" thickBot="1">
      <c r="A23" s="129"/>
      <c r="B23" s="130"/>
      <c r="C23" s="150" t="s">
        <v>89</v>
      </c>
      <c r="D23" s="151"/>
      <c r="E23" s="152"/>
      <c r="F23" s="153"/>
      <c r="G23" s="153">
        <f>SUM(G15:G22)</f>
        <v>50770.52</v>
      </c>
      <c r="H23" s="153"/>
      <c r="I23" s="154">
        <f>SUM(I15:I22)</f>
        <v>64478.5604</v>
      </c>
    </row>
    <row r="24" spans="1:9" ht="47.25" customHeight="1">
      <c r="A24" s="119"/>
      <c r="B24" s="119">
        <v>2</v>
      </c>
      <c r="C24" s="190" t="s">
        <v>104</v>
      </c>
      <c r="D24" s="188"/>
      <c r="E24" s="188"/>
      <c r="F24" s="188"/>
      <c r="G24" s="188"/>
      <c r="H24" s="188"/>
      <c r="I24" s="211"/>
    </row>
    <row r="25" spans="1:11" ht="16.5" customHeight="1">
      <c r="A25" s="119" t="s">
        <v>66</v>
      </c>
      <c r="B25" s="119" t="s">
        <v>77</v>
      </c>
      <c r="C25" s="120" t="s">
        <v>65</v>
      </c>
      <c r="D25" s="20" t="s">
        <v>64</v>
      </c>
      <c r="E25" s="21">
        <v>64</v>
      </c>
      <c r="F25" s="121">
        <v>191</v>
      </c>
      <c r="G25" s="12">
        <f aca="true" t="shared" si="3" ref="G25:G31">F25*E25</f>
        <v>12224</v>
      </c>
      <c r="H25" s="13">
        <f aca="true" t="shared" si="4" ref="H25:H31">F25+F25*$I$9</f>
        <v>242.57</v>
      </c>
      <c r="I25" s="14">
        <f aca="true" t="shared" si="5" ref="I25:I31">H25*E25</f>
        <v>15524.48</v>
      </c>
      <c r="K25" t="s">
        <v>94</v>
      </c>
    </row>
    <row r="26" spans="1:11" ht="16.5" customHeight="1">
      <c r="A26" s="119" t="s">
        <v>68</v>
      </c>
      <c r="B26" s="119" t="s">
        <v>78</v>
      </c>
      <c r="C26" s="11" t="s">
        <v>67</v>
      </c>
      <c r="D26" s="1" t="s">
        <v>64</v>
      </c>
      <c r="E26" s="21">
        <f>8*8</f>
        <v>64</v>
      </c>
      <c r="F26" s="12">
        <v>86.86</v>
      </c>
      <c r="G26" s="12">
        <f t="shared" si="3"/>
        <v>5559.04</v>
      </c>
      <c r="H26" s="13">
        <f t="shared" si="4"/>
        <v>110.3122</v>
      </c>
      <c r="I26" s="14">
        <f t="shared" si="5"/>
        <v>7059.9808</v>
      </c>
      <c r="K26" t="s">
        <v>94</v>
      </c>
    </row>
    <row r="27" spans="1:11" ht="16.5" customHeight="1">
      <c r="A27" s="119" t="s">
        <v>68</v>
      </c>
      <c r="B27" s="119" t="s">
        <v>79</v>
      </c>
      <c r="C27" s="11" t="s">
        <v>93</v>
      </c>
      <c r="D27" s="1" t="s">
        <v>64</v>
      </c>
      <c r="E27" s="2">
        <f>14*8</f>
        <v>112</v>
      </c>
      <c r="F27" s="12">
        <v>86.86</v>
      </c>
      <c r="G27" s="12">
        <f t="shared" si="3"/>
        <v>9728.32</v>
      </c>
      <c r="H27" s="157">
        <f t="shared" si="4"/>
        <v>110.3122</v>
      </c>
      <c r="I27" s="12">
        <f t="shared" si="5"/>
        <v>12354.966400000001</v>
      </c>
      <c r="K27" t="s">
        <v>97</v>
      </c>
    </row>
    <row r="28" spans="1:11" ht="16.5" customHeight="1">
      <c r="A28" s="116" t="s">
        <v>69</v>
      </c>
      <c r="B28" s="119" t="s">
        <v>80</v>
      </c>
      <c r="C28" s="11" t="s">
        <v>82</v>
      </c>
      <c r="D28" s="1" t="s">
        <v>64</v>
      </c>
      <c r="E28" s="21">
        <f>14*8</f>
        <v>112</v>
      </c>
      <c r="F28" s="12">
        <v>28.38</v>
      </c>
      <c r="G28" s="12">
        <f t="shared" si="3"/>
        <v>3178.56</v>
      </c>
      <c r="H28" s="13">
        <f t="shared" si="4"/>
        <v>36.0426</v>
      </c>
      <c r="I28" s="14">
        <f t="shared" si="5"/>
        <v>4036.7712</v>
      </c>
      <c r="K28" t="s">
        <v>98</v>
      </c>
    </row>
    <row r="29" spans="1:11" ht="16.5" customHeight="1">
      <c r="A29" s="116" t="s">
        <v>70</v>
      </c>
      <c r="B29" s="119" t="s">
        <v>81</v>
      </c>
      <c r="C29" s="124" t="s">
        <v>83</v>
      </c>
      <c r="D29" s="15" t="s">
        <v>64</v>
      </c>
      <c r="E29" s="21">
        <f>14*8</f>
        <v>112</v>
      </c>
      <c r="F29" s="14">
        <v>25.54</v>
      </c>
      <c r="G29" s="14">
        <f t="shared" si="3"/>
        <v>2860.48</v>
      </c>
      <c r="H29" s="13">
        <f t="shared" si="4"/>
        <v>32.4358</v>
      </c>
      <c r="I29" s="14">
        <f t="shared" si="5"/>
        <v>3632.8096</v>
      </c>
      <c r="K29" t="s">
        <v>98</v>
      </c>
    </row>
    <row r="30" spans="1:9" ht="16.5" customHeight="1">
      <c r="A30" s="187" t="s">
        <v>127</v>
      </c>
      <c r="B30" s="119" t="s">
        <v>125</v>
      </c>
      <c r="C30" s="183" t="s">
        <v>120</v>
      </c>
      <c r="D30" s="184" t="s">
        <v>122</v>
      </c>
      <c r="E30" s="182">
        <v>0.46595</v>
      </c>
      <c r="F30" s="181">
        <v>500</v>
      </c>
      <c r="G30" s="12">
        <f t="shared" si="3"/>
        <v>232.975</v>
      </c>
      <c r="H30" s="13">
        <f t="shared" si="4"/>
        <v>635</v>
      </c>
      <c r="I30" s="12">
        <f t="shared" si="5"/>
        <v>295.87825</v>
      </c>
    </row>
    <row r="31" spans="1:9" ht="16.5" customHeight="1" thickBot="1">
      <c r="A31" s="187" t="s">
        <v>128</v>
      </c>
      <c r="B31" s="119" t="s">
        <v>126</v>
      </c>
      <c r="C31" s="183" t="s">
        <v>121</v>
      </c>
      <c r="D31" s="184" t="s">
        <v>122</v>
      </c>
      <c r="E31" s="182">
        <v>0.5</v>
      </c>
      <c r="F31" s="181">
        <v>250</v>
      </c>
      <c r="G31" s="121">
        <f t="shared" si="3"/>
        <v>125</v>
      </c>
      <c r="H31" s="13">
        <f t="shared" si="4"/>
        <v>317.5</v>
      </c>
      <c r="I31" s="12">
        <f t="shared" si="5"/>
        <v>158.75</v>
      </c>
    </row>
    <row r="32" spans="1:9" ht="16.5" customHeight="1" thickBot="1">
      <c r="A32" s="186"/>
      <c r="B32" s="185"/>
      <c r="C32" s="150" t="s">
        <v>89</v>
      </c>
      <c r="D32" s="151"/>
      <c r="E32" s="152"/>
      <c r="F32" s="153"/>
      <c r="G32" s="153">
        <f>SUM(G25:G29)</f>
        <v>33550.4</v>
      </c>
      <c r="H32" s="153"/>
      <c r="I32" s="154">
        <f>SUM(I25:I31)</f>
        <v>43063.63625000001</v>
      </c>
    </row>
    <row r="33" spans="1:9" ht="16.5" customHeight="1">
      <c r="A33" s="119"/>
      <c r="B33" s="119">
        <v>3</v>
      </c>
      <c r="C33" s="155" t="s">
        <v>105</v>
      </c>
      <c r="D33" s="156"/>
      <c r="E33" s="125"/>
      <c r="F33" s="127"/>
      <c r="G33" s="127"/>
      <c r="H33" s="127"/>
      <c r="I33" s="128"/>
    </row>
    <row r="34" spans="1:11" ht="16.5" customHeight="1">
      <c r="A34" s="119" t="s">
        <v>66</v>
      </c>
      <c r="B34" s="119" t="s">
        <v>106</v>
      </c>
      <c r="C34" s="120" t="s">
        <v>65</v>
      </c>
      <c r="D34" s="20" t="s">
        <v>64</v>
      </c>
      <c r="E34" s="21">
        <f>5*8</f>
        <v>40</v>
      </c>
      <c r="F34" s="121">
        <v>191</v>
      </c>
      <c r="G34" s="12">
        <f aca="true" t="shared" si="6" ref="G34:G40">F34*E34</f>
        <v>7640</v>
      </c>
      <c r="H34" s="13">
        <f aca="true" t="shared" si="7" ref="H34:H40">F34+F34*$I$9</f>
        <v>242.57</v>
      </c>
      <c r="I34" s="14">
        <f aca="true" t="shared" si="8" ref="I34:I40">H34*E34</f>
        <v>9702.8</v>
      </c>
      <c r="K34" t="s">
        <v>101</v>
      </c>
    </row>
    <row r="35" spans="1:11" ht="16.5" customHeight="1">
      <c r="A35" s="119" t="s">
        <v>68</v>
      </c>
      <c r="B35" s="119" t="s">
        <v>107</v>
      </c>
      <c r="C35" s="11" t="s">
        <v>67</v>
      </c>
      <c r="D35" s="1" t="s">
        <v>64</v>
      </c>
      <c r="E35" s="21">
        <f>8*8</f>
        <v>64</v>
      </c>
      <c r="F35" s="12">
        <v>86.86</v>
      </c>
      <c r="G35" s="12">
        <f t="shared" si="6"/>
        <v>5559.04</v>
      </c>
      <c r="H35" s="13">
        <f t="shared" si="7"/>
        <v>110.3122</v>
      </c>
      <c r="I35" s="14">
        <f t="shared" si="8"/>
        <v>7059.9808</v>
      </c>
      <c r="K35" t="s">
        <v>94</v>
      </c>
    </row>
    <row r="36" spans="1:11" ht="16.5" customHeight="1">
      <c r="A36" s="119" t="s">
        <v>68</v>
      </c>
      <c r="B36" s="119" t="s">
        <v>108</v>
      </c>
      <c r="C36" s="11" t="s">
        <v>93</v>
      </c>
      <c r="D36" s="1" t="s">
        <v>64</v>
      </c>
      <c r="E36" s="21">
        <f>8*8*1</f>
        <v>64</v>
      </c>
      <c r="F36" s="12">
        <v>86.86</v>
      </c>
      <c r="G36" s="12">
        <f t="shared" si="6"/>
        <v>5559.04</v>
      </c>
      <c r="H36" s="13">
        <f t="shared" si="7"/>
        <v>110.3122</v>
      </c>
      <c r="I36" s="14">
        <f t="shared" si="8"/>
        <v>7059.9808</v>
      </c>
      <c r="K36" t="s">
        <v>94</v>
      </c>
    </row>
    <row r="37" spans="1:11" ht="16.5" customHeight="1">
      <c r="A37" s="116" t="s">
        <v>69</v>
      </c>
      <c r="B37" s="119" t="s">
        <v>109</v>
      </c>
      <c r="C37" s="11" t="s">
        <v>82</v>
      </c>
      <c r="D37" s="1" t="s">
        <v>64</v>
      </c>
      <c r="E37" s="21">
        <f>8*8*2</f>
        <v>128</v>
      </c>
      <c r="F37" s="12">
        <v>28.38</v>
      </c>
      <c r="G37" s="12">
        <f t="shared" si="6"/>
        <v>3632.64</v>
      </c>
      <c r="H37" s="13">
        <f t="shared" si="7"/>
        <v>36.0426</v>
      </c>
      <c r="I37" s="14">
        <f t="shared" si="8"/>
        <v>4613.4528</v>
      </c>
      <c r="K37" t="s">
        <v>95</v>
      </c>
    </row>
    <row r="38" spans="1:11" ht="16.5" customHeight="1">
      <c r="A38" s="117" t="s">
        <v>70</v>
      </c>
      <c r="B38" s="119" t="s">
        <v>110</v>
      </c>
      <c r="C38" s="124" t="s">
        <v>83</v>
      </c>
      <c r="D38" s="15" t="s">
        <v>64</v>
      </c>
      <c r="E38" s="126">
        <f>8*8*2</f>
        <v>128</v>
      </c>
      <c r="F38" s="14">
        <v>25.54</v>
      </c>
      <c r="G38" s="14">
        <f t="shared" si="6"/>
        <v>3269.12</v>
      </c>
      <c r="H38" s="13">
        <f t="shared" si="7"/>
        <v>32.4358</v>
      </c>
      <c r="I38" s="14">
        <f t="shared" si="8"/>
        <v>4151.7824</v>
      </c>
      <c r="K38" t="s">
        <v>95</v>
      </c>
    </row>
    <row r="39" spans="1:9" ht="16.5" customHeight="1">
      <c r="A39" s="187" t="s">
        <v>127</v>
      </c>
      <c r="B39" s="119" t="s">
        <v>125</v>
      </c>
      <c r="C39" s="183" t="s">
        <v>120</v>
      </c>
      <c r="D39" s="184" t="s">
        <v>122</v>
      </c>
      <c r="E39" s="182">
        <v>1</v>
      </c>
      <c r="F39" s="181">
        <v>500</v>
      </c>
      <c r="G39" s="12">
        <f t="shared" si="6"/>
        <v>500</v>
      </c>
      <c r="H39" s="13">
        <f t="shared" si="7"/>
        <v>635</v>
      </c>
      <c r="I39" s="12">
        <f t="shared" si="8"/>
        <v>635</v>
      </c>
    </row>
    <row r="40" spans="1:9" ht="16.5" customHeight="1" thickBot="1">
      <c r="A40" s="187" t="s">
        <v>128</v>
      </c>
      <c r="B40" s="119" t="s">
        <v>126</v>
      </c>
      <c r="C40" s="183" t="s">
        <v>121</v>
      </c>
      <c r="D40" s="184" t="s">
        <v>122</v>
      </c>
      <c r="E40" s="182">
        <v>1</v>
      </c>
      <c r="F40" s="181">
        <v>250</v>
      </c>
      <c r="G40" s="121">
        <f t="shared" si="6"/>
        <v>250</v>
      </c>
      <c r="H40" s="13">
        <f t="shared" si="7"/>
        <v>317.5</v>
      </c>
      <c r="I40" s="12">
        <f t="shared" si="8"/>
        <v>317.5</v>
      </c>
    </row>
    <row r="41" spans="1:9" ht="16.5" customHeight="1" thickBot="1">
      <c r="A41" s="129"/>
      <c r="B41" s="130"/>
      <c r="C41" s="150" t="s">
        <v>89</v>
      </c>
      <c r="D41" s="151"/>
      <c r="E41" s="152"/>
      <c r="F41" s="153"/>
      <c r="G41" s="153">
        <f>SUM(G34:G38)</f>
        <v>25659.84</v>
      </c>
      <c r="H41" s="153"/>
      <c r="I41" s="154">
        <f>SUM(I34:I40)</f>
        <v>33540.4968</v>
      </c>
    </row>
    <row r="42" spans="1:9" ht="16.5" customHeight="1">
      <c r="A42" s="119"/>
      <c r="B42" s="119">
        <v>4</v>
      </c>
      <c r="C42" s="155" t="s">
        <v>111</v>
      </c>
      <c r="D42" s="156"/>
      <c r="E42" s="125"/>
      <c r="F42" s="127"/>
      <c r="G42" s="127"/>
      <c r="H42" s="127"/>
      <c r="I42" s="128"/>
    </row>
    <row r="43" spans="1:11" ht="16.5" customHeight="1">
      <c r="A43" s="119" t="s">
        <v>66</v>
      </c>
      <c r="B43" s="119" t="s">
        <v>84</v>
      </c>
      <c r="C43" s="120" t="s">
        <v>65</v>
      </c>
      <c r="D43" s="20" t="s">
        <v>64</v>
      </c>
      <c r="E43" s="21">
        <v>5</v>
      </c>
      <c r="F43" s="121">
        <v>191</v>
      </c>
      <c r="G43" s="12">
        <f aca="true" t="shared" si="9" ref="G43:G49">F43*E43</f>
        <v>955</v>
      </c>
      <c r="H43" s="13">
        <f aca="true" t="shared" si="10" ref="H43:H49">F43+F43*$I$9</f>
        <v>242.57</v>
      </c>
      <c r="I43" s="14">
        <f aca="true" t="shared" si="11" ref="I43:I49">H43*E43</f>
        <v>1212.85</v>
      </c>
      <c r="K43" t="s">
        <v>115</v>
      </c>
    </row>
    <row r="44" spans="1:11" ht="16.5" customHeight="1">
      <c r="A44" s="119" t="s">
        <v>68</v>
      </c>
      <c r="B44" s="119" t="s">
        <v>85</v>
      </c>
      <c r="C44" s="11" t="s">
        <v>67</v>
      </c>
      <c r="D44" s="1" t="s">
        <v>64</v>
      </c>
      <c r="E44" s="21">
        <v>20</v>
      </c>
      <c r="F44" s="12">
        <v>86.86</v>
      </c>
      <c r="G44" s="12">
        <f t="shared" si="9"/>
        <v>1737.2</v>
      </c>
      <c r="H44" s="13">
        <f t="shared" si="10"/>
        <v>110.3122</v>
      </c>
      <c r="I44" s="14">
        <f t="shared" si="11"/>
        <v>2206.244</v>
      </c>
      <c r="K44" t="s">
        <v>116</v>
      </c>
    </row>
    <row r="45" spans="1:11" ht="16.5" customHeight="1">
      <c r="A45" s="119" t="s">
        <v>68</v>
      </c>
      <c r="B45" s="119" t="s">
        <v>86</v>
      </c>
      <c r="C45" s="11" t="s">
        <v>93</v>
      </c>
      <c r="D45" s="1" t="s">
        <v>64</v>
      </c>
      <c r="E45" s="21">
        <v>35</v>
      </c>
      <c r="F45" s="12">
        <v>86.86</v>
      </c>
      <c r="G45" s="12">
        <f t="shared" si="9"/>
        <v>3040.1</v>
      </c>
      <c r="H45" s="13">
        <f t="shared" si="10"/>
        <v>110.3122</v>
      </c>
      <c r="I45" s="14">
        <f t="shared" si="11"/>
        <v>3860.927</v>
      </c>
      <c r="K45" t="s">
        <v>117</v>
      </c>
    </row>
    <row r="46" spans="1:11" ht="16.5" customHeight="1">
      <c r="A46" s="116" t="s">
        <v>69</v>
      </c>
      <c r="B46" s="119" t="s">
        <v>87</v>
      </c>
      <c r="C46" s="11" t="s">
        <v>82</v>
      </c>
      <c r="D46" s="1" t="s">
        <v>64</v>
      </c>
      <c r="E46" s="21">
        <v>10</v>
      </c>
      <c r="F46" s="12">
        <v>28.38</v>
      </c>
      <c r="G46" s="12">
        <f t="shared" si="9"/>
        <v>283.8</v>
      </c>
      <c r="H46" s="13">
        <f t="shared" si="10"/>
        <v>36.0426</v>
      </c>
      <c r="I46" s="14">
        <f t="shared" si="11"/>
        <v>360.426</v>
      </c>
      <c r="K46" t="s">
        <v>118</v>
      </c>
    </row>
    <row r="47" spans="1:11" ht="16.5" customHeight="1">
      <c r="A47" s="117" t="s">
        <v>70</v>
      </c>
      <c r="B47" s="119" t="s">
        <v>88</v>
      </c>
      <c r="C47" s="124" t="s">
        <v>83</v>
      </c>
      <c r="D47" s="15" t="s">
        <v>64</v>
      </c>
      <c r="E47" s="126">
        <v>10</v>
      </c>
      <c r="F47" s="14">
        <v>25.54</v>
      </c>
      <c r="G47" s="14">
        <f t="shared" si="9"/>
        <v>255.39999999999998</v>
      </c>
      <c r="H47" s="13">
        <f t="shared" si="10"/>
        <v>32.4358</v>
      </c>
      <c r="I47" s="14">
        <f t="shared" si="11"/>
        <v>324.358</v>
      </c>
      <c r="K47" t="s">
        <v>118</v>
      </c>
    </row>
    <row r="48" spans="1:9" ht="16.5" customHeight="1">
      <c r="A48" s="187" t="s">
        <v>127</v>
      </c>
      <c r="B48" s="119" t="s">
        <v>125</v>
      </c>
      <c r="C48" s="183" t="s">
        <v>120</v>
      </c>
      <c r="D48" s="184" t="s">
        <v>122</v>
      </c>
      <c r="E48" s="182">
        <v>1</v>
      </c>
      <c r="F48" s="181">
        <v>500</v>
      </c>
      <c r="G48" s="12">
        <f t="shared" si="9"/>
        <v>500</v>
      </c>
      <c r="H48" s="13">
        <f t="shared" si="10"/>
        <v>635</v>
      </c>
      <c r="I48" s="12">
        <f t="shared" si="11"/>
        <v>635</v>
      </c>
    </row>
    <row r="49" spans="1:9" ht="16.5" customHeight="1" thickBot="1">
      <c r="A49" s="187" t="s">
        <v>128</v>
      </c>
      <c r="B49" s="119" t="s">
        <v>126</v>
      </c>
      <c r="C49" s="183" t="s">
        <v>121</v>
      </c>
      <c r="D49" s="184" t="s">
        <v>122</v>
      </c>
      <c r="E49" s="182">
        <v>1</v>
      </c>
      <c r="F49" s="181">
        <v>250</v>
      </c>
      <c r="G49" s="121">
        <f t="shared" si="9"/>
        <v>250</v>
      </c>
      <c r="H49" s="13">
        <f t="shared" si="10"/>
        <v>317.5</v>
      </c>
      <c r="I49" s="12">
        <f t="shared" si="11"/>
        <v>317.5</v>
      </c>
    </row>
    <row r="50" spans="1:9" ht="16.5" customHeight="1" thickBot="1">
      <c r="A50" s="129"/>
      <c r="B50" s="130"/>
      <c r="C50" s="150" t="s">
        <v>89</v>
      </c>
      <c r="D50" s="151"/>
      <c r="E50" s="152"/>
      <c r="F50" s="153"/>
      <c r="G50" s="153">
        <f>SUM(G43:G47)</f>
        <v>6271.499999999999</v>
      </c>
      <c r="H50" s="153"/>
      <c r="I50" s="154">
        <f>SUM(I43:I49)</f>
        <v>8917.305</v>
      </c>
    </row>
    <row r="51" spans="1:9" ht="13.5" thickBot="1">
      <c r="A51" s="203" t="s">
        <v>17</v>
      </c>
      <c r="B51" s="204"/>
      <c r="C51" s="205"/>
      <c r="D51" s="16"/>
      <c r="E51" s="17"/>
      <c r="F51" s="17"/>
      <c r="G51" s="18">
        <f>G23+G32+G41+G50</f>
        <v>116252.26</v>
      </c>
      <c r="H51" s="10"/>
      <c r="I51" s="118">
        <f>I23+I32+I41+I50</f>
        <v>149999.99845</v>
      </c>
    </row>
  </sheetData>
  <sheetProtection password="DD7E" sheet="1" objects="1" scenarios="1"/>
  <mergeCells count="19">
    <mergeCell ref="A51:C51"/>
    <mergeCell ref="A10:H10"/>
    <mergeCell ref="B11:B12"/>
    <mergeCell ref="C11:C12"/>
    <mergeCell ref="D11:D12"/>
    <mergeCell ref="E11:E12"/>
    <mergeCell ref="F11:G11"/>
    <mergeCell ref="H11:I11"/>
    <mergeCell ref="C14:I14"/>
    <mergeCell ref="C24:I24"/>
    <mergeCell ref="A6:I6"/>
    <mergeCell ref="A7:I7"/>
    <mergeCell ref="A8:I8"/>
    <mergeCell ref="A9:C9"/>
    <mergeCell ref="D9:G9"/>
    <mergeCell ref="A1:I1"/>
    <mergeCell ref="A2:I2"/>
    <mergeCell ref="A4:I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0" r:id="rId3"/>
  <headerFooter alignWithMargins="0">
    <oddFooter>&amp;CPágina &amp;P de &amp;N</oddFooter>
  </headerFooter>
  <legacyDrawing r:id="rId2"/>
  <oleObjects>
    <oleObject progId="Word.Picture.8" shapeId="4131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9">
      <selection activeCell="E35" sqref="E35"/>
    </sheetView>
  </sheetViews>
  <sheetFormatPr defaultColWidth="9.140625" defaultRowHeight="12.75"/>
  <cols>
    <col min="1" max="16384" width="9.140625" style="4" customWidth="1"/>
  </cols>
  <sheetData>
    <row r="1" spans="1:11" ht="30">
      <c r="A1" s="219" t="s">
        <v>18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8.25" customHeight="1">
      <c r="A2" s="88"/>
      <c r="B2" s="89"/>
      <c r="C2" s="87"/>
      <c r="D2" s="87"/>
      <c r="E2" s="87"/>
      <c r="F2" s="87"/>
      <c r="G2" s="87"/>
      <c r="H2" s="90"/>
      <c r="I2" s="90"/>
      <c r="J2" s="90"/>
      <c r="K2" s="90"/>
    </row>
    <row r="3" spans="1:11" ht="23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88"/>
      <c r="B4" s="89"/>
      <c r="C4" s="91"/>
      <c r="D4" s="92"/>
      <c r="E4" s="92"/>
      <c r="F4" s="93"/>
      <c r="G4" s="93"/>
      <c r="H4" s="90"/>
      <c r="I4" s="90"/>
      <c r="J4" s="90"/>
      <c r="K4" s="90"/>
    </row>
    <row r="5" spans="1:11" ht="20.25">
      <c r="A5" s="221" t="s">
        <v>42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6" customHeight="1">
      <c r="A6" s="94"/>
      <c r="B6" s="222"/>
      <c r="C6" s="222"/>
      <c r="D6" s="222"/>
      <c r="E6" s="222"/>
      <c r="F6" s="222"/>
      <c r="G6" s="222"/>
      <c r="H6" s="90"/>
      <c r="I6" s="90"/>
      <c r="J6" s="90"/>
      <c r="K6" s="90"/>
    </row>
    <row r="7" spans="1:11" s="5" customFormat="1" ht="15.75">
      <c r="A7" s="212" t="s">
        <v>99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6" customHeight="1">
      <c r="A8" s="94"/>
      <c r="B8" s="33"/>
      <c r="C8" s="33"/>
      <c r="D8" s="33"/>
      <c r="E8" s="33"/>
      <c r="F8" s="33"/>
      <c r="G8" s="33"/>
      <c r="H8" s="90"/>
      <c r="I8" s="90"/>
      <c r="J8" s="90"/>
      <c r="K8" s="90"/>
    </row>
    <row r="9" spans="1:11" ht="15.75">
      <c r="A9" s="215" t="s">
        <v>43</v>
      </c>
      <c r="B9" s="215"/>
      <c r="C9" s="215"/>
      <c r="D9" s="215"/>
      <c r="E9" s="215"/>
      <c r="F9" s="215"/>
      <c r="G9" s="215"/>
      <c r="H9" s="215" t="s">
        <v>100</v>
      </c>
      <c r="I9" s="215"/>
      <c r="J9" s="215"/>
      <c r="K9" s="215"/>
    </row>
    <row r="10" spans="1:11" ht="6" customHeight="1" thickBo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2.7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8"/>
    </row>
    <row r="12" spans="1:11" ht="12.75">
      <c r="A12" s="99" t="s">
        <v>44</v>
      </c>
      <c r="B12" s="95"/>
      <c r="C12" s="95"/>
      <c r="D12" s="95"/>
      <c r="E12" s="95"/>
      <c r="F12" s="95"/>
      <c r="G12" s="95"/>
      <c r="H12" s="95"/>
      <c r="I12" s="95"/>
      <c r="J12" s="95"/>
      <c r="K12" s="100"/>
    </row>
    <row r="13" spans="1:11" ht="13.5" thickBot="1">
      <c r="A13" s="99"/>
      <c r="B13" s="95"/>
      <c r="C13" s="95"/>
      <c r="D13" s="95"/>
      <c r="E13" s="95"/>
      <c r="F13" s="95"/>
      <c r="G13" s="95"/>
      <c r="H13" s="95"/>
      <c r="I13" s="95"/>
      <c r="J13" s="95"/>
      <c r="K13" s="100"/>
    </row>
    <row r="14" spans="1:11" ht="13.5" thickBot="1">
      <c r="A14" s="99"/>
      <c r="B14" s="101">
        <v>0.009</v>
      </c>
      <c r="C14" s="95"/>
      <c r="D14" s="95"/>
      <c r="E14" s="95"/>
      <c r="F14" s="95"/>
      <c r="G14" s="95"/>
      <c r="H14" s="95"/>
      <c r="I14" s="95"/>
      <c r="J14" s="95"/>
      <c r="K14" s="100"/>
    </row>
    <row r="15" spans="1:11" ht="12.75">
      <c r="A15" s="99"/>
      <c r="B15" s="95"/>
      <c r="C15" s="95"/>
      <c r="D15" s="95"/>
      <c r="E15" s="102" t="s">
        <v>45</v>
      </c>
      <c r="F15" s="95"/>
      <c r="G15" s="95"/>
      <c r="H15" s="95"/>
      <c r="I15" s="103" t="s">
        <v>46</v>
      </c>
      <c r="J15" s="104">
        <f>1+B18+B22+B30</f>
        <v>1.0945</v>
      </c>
      <c r="K15" s="100"/>
    </row>
    <row r="16" spans="1:11" ht="12.75">
      <c r="A16" s="99" t="s">
        <v>47</v>
      </c>
      <c r="B16" s="95"/>
      <c r="C16" s="95"/>
      <c r="D16" s="95"/>
      <c r="E16" s="102" t="s">
        <v>48</v>
      </c>
      <c r="F16" s="95"/>
      <c r="G16" s="95"/>
      <c r="H16" s="95"/>
      <c r="I16" s="103" t="s">
        <v>49</v>
      </c>
      <c r="J16" s="104">
        <f>1+B14</f>
        <v>1.009</v>
      </c>
      <c r="K16" s="100"/>
    </row>
    <row r="17" spans="1:11" ht="13.5" thickBot="1">
      <c r="A17" s="99"/>
      <c r="B17" s="95"/>
      <c r="C17" s="95"/>
      <c r="D17" s="95"/>
      <c r="E17" s="102" t="s">
        <v>50</v>
      </c>
      <c r="F17" s="95"/>
      <c r="G17" s="95"/>
      <c r="H17" s="95"/>
      <c r="I17" s="103" t="s">
        <v>51</v>
      </c>
      <c r="J17" s="104">
        <f>1+B26</f>
        <v>1.085</v>
      </c>
      <c r="K17" s="100"/>
    </row>
    <row r="18" spans="1:11" ht="13.5" thickBot="1">
      <c r="A18" s="99"/>
      <c r="B18" s="101">
        <v>0.0105</v>
      </c>
      <c r="C18" s="95"/>
      <c r="D18" s="95"/>
      <c r="E18" s="102" t="s">
        <v>52</v>
      </c>
      <c r="F18" s="95"/>
      <c r="G18" s="95"/>
      <c r="H18" s="95"/>
      <c r="I18" s="103" t="s">
        <v>53</v>
      </c>
      <c r="J18" s="104">
        <f>1-C35-E35-G35-C37</f>
        <v>0.9435</v>
      </c>
      <c r="K18" s="100"/>
    </row>
    <row r="19" spans="1:11" ht="12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100"/>
    </row>
    <row r="20" spans="1:11" ht="12.75">
      <c r="A20" s="99" t="s">
        <v>54</v>
      </c>
      <c r="B20" s="95"/>
      <c r="C20" s="95"/>
      <c r="D20" s="95"/>
      <c r="E20" s="95"/>
      <c r="F20" s="95"/>
      <c r="G20" s="95"/>
      <c r="H20" s="95"/>
      <c r="I20" s="95"/>
      <c r="J20" s="95"/>
      <c r="K20" s="100"/>
    </row>
    <row r="21" spans="1:11" ht="13.5" thickBot="1">
      <c r="A21" s="99"/>
      <c r="B21" s="95"/>
      <c r="C21" s="95"/>
      <c r="D21" s="95"/>
      <c r="E21" s="95"/>
      <c r="F21" s="95"/>
      <c r="G21" s="95"/>
      <c r="H21" s="95"/>
      <c r="I21" s="95"/>
      <c r="J21" s="95"/>
      <c r="K21" s="100"/>
    </row>
    <row r="22" spans="1:11" ht="13.5" thickBot="1">
      <c r="A22" s="99"/>
      <c r="B22" s="101">
        <v>0.08</v>
      </c>
      <c r="C22" s="95"/>
      <c r="D22" s="95"/>
      <c r="E22" s="95"/>
      <c r="F22" s="95"/>
      <c r="G22" s="95"/>
      <c r="H22" s="95"/>
      <c r="I22" s="95"/>
      <c r="J22" s="95"/>
      <c r="K22" s="100"/>
    </row>
    <row r="23" spans="1:11" ht="12.75">
      <c r="A23" s="99"/>
      <c r="B23" s="95"/>
      <c r="C23" s="95"/>
      <c r="D23" s="95"/>
      <c r="E23" s="95"/>
      <c r="F23" s="95"/>
      <c r="G23" s="95"/>
      <c r="H23" s="95"/>
      <c r="I23" s="95"/>
      <c r="J23" s="95"/>
      <c r="K23" s="100"/>
    </row>
    <row r="24" spans="1:11" ht="12.75">
      <c r="A24" s="99" t="s">
        <v>55</v>
      </c>
      <c r="B24" s="95"/>
      <c r="C24" s="95"/>
      <c r="D24" s="95"/>
      <c r="E24" s="95"/>
      <c r="F24" s="95"/>
      <c r="G24" s="95"/>
      <c r="H24" s="95"/>
      <c r="I24" s="95"/>
      <c r="J24" s="95"/>
      <c r="K24" s="100"/>
    </row>
    <row r="25" spans="1:11" ht="13.5" thickBot="1">
      <c r="A25" s="99"/>
      <c r="B25" s="95"/>
      <c r="C25" s="95"/>
      <c r="D25" s="95"/>
      <c r="E25" s="95"/>
      <c r="F25" s="95"/>
      <c r="G25" s="95"/>
      <c r="H25" s="95"/>
      <c r="I25" s="95"/>
      <c r="J25" s="95"/>
      <c r="K25" s="100"/>
    </row>
    <row r="26" spans="1:11" ht="13.5" thickBot="1">
      <c r="A26" s="99"/>
      <c r="B26" s="101">
        <v>0.085</v>
      </c>
      <c r="C26" s="95"/>
      <c r="D26" s="95"/>
      <c r="E26" s="95"/>
      <c r="F26" s="95"/>
      <c r="G26" s="95"/>
      <c r="H26" s="95"/>
      <c r="I26" s="95"/>
      <c r="J26" s="95"/>
      <c r="K26" s="100"/>
    </row>
    <row r="27" spans="1:11" ht="12.75">
      <c r="A27" s="99"/>
      <c r="B27" s="95"/>
      <c r="C27" s="95"/>
      <c r="D27" s="95"/>
      <c r="E27" s="95"/>
      <c r="F27" s="95"/>
      <c r="G27" s="95"/>
      <c r="H27" s="95"/>
      <c r="I27" s="95"/>
      <c r="J27" s="95"/>
      <c r="K27" s="100"/>
    </row>
    <row r="28" spans="1:11" ht="12.75">
      <c r="A28" s="99" t="s">
        <v>56</v>
      </c>
      <c r="B28" s="95"/>
      <c r="C28" s="95"/>
      <c r="D28" s="95"/>
      <c r="E28" s="95"/>
      <c r="F28" s="95"/>
      <c r="G28" s="95"/>
      <c r="H28" s="95"/>
      <c r="I28" s="95"/>
      <c r="J28" s="95"/>
      <c r="K28" s="100"/>
    </row>
    <row r="29" spans="1:11" ht="13.5" thickBot="1">
      <c r="A29" s="99"/>
      <c r="B29" s="95"/>
      <c r="C29" s="95"/>
      <c r="D29" s="95"/>
      <c r="E29" s="95"/>
      <c r="F29" s="95"/>
      <c r="G29" s="95"/>
      <c r="H29" s="95"/>
      <c r="I29" s="95"/>
      <c r="J29" s="95"/>
      <c r="K29" s="100"/>
    </row>
    <row r="30" spans="1:11" ht="13.5" thickBot="1">
      <c r="A30" s="99"/>
      <c r="B30" s="101">
        <v>0.004</v>
      </c>
      <c r="C30" s="95"/>
      <c r="D30" s="95"/>
      <c r="E30" s="95"/>
      <c r="F30" s="95"/>
      <c r="G30" s="95"/>
      <c r="H30" s="95"/>
      <c r="I30" s="95"/>
      <c r="J30" s="95"/>
      <c r="K30" s="100"/>
    </row>
    <row r="31" spans="1:11" ht="12.75">
      <c r="A31" s="99"/>
      <c r="B31" s="105"/>
      <c r="C31" s="95"/>
      <c r="D31" s="95"/>
      <c r="E31" s="95"/>
      <c r="F31" s="95"/>
      <c r="G31" s="95"/>
      <c r="H31" s="95"/>
      <c r="I31" s="95"/>
      <c r="J31" s="95"/>
      <c r="K31" s="100"/>
    </row>
    <row r="32" spans="1:11" ht="25.5" customHeight="1">
      <c r="A32" s="216" t="s">
        <v>57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8"/>
    </row>
    <row r="33" spans="1:11" ht="12.75">
      <c r="A33" s="106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100"/>
    </row>
    <row r="34" spans="1:11" ht="13.5" thickBot="1">
      <c r="A34" s="99"/>
      <c r="B34" s="95"/>
      <c r="C34" s="95"/>
      <c r="D34" s="95"/>
      <c r="E34" s="95"/>
      <c r="F34" s="95"/>
      <c r="G34" s="95"/>
      <c r="H34" s="95"/>
      <c r="I34" s="95"/>
      <c r="J34" s="95"/>
      <c r="K34" s="100"/>
    </row>
    <row r="35" spans="1:11" ht="13.5" thickBot="1">
      <c r="A35" s="99"/>
      <c r="B35" s="95" t="s">
        <v>59</v>
      </c>
      <c r="C35" s="107">
        <v>0.03</v>
      </c>
      <c r="D35" s="108" t="s">
        <v>60</v>
      </c>
      <c r="E35" s="107">
        <v>0.0065</v>
      </c>
      <c r="F35" s="108" t="s">
        <v>61</v>
      </c>
      <c r="G35" s="101">
        <v>0.02</v>
      </c>
      <c r="H35" s="95"/>
      <c r="I35" s="95"/>
      <c r="J35" s="109"/>
      <c r="K35" s="100"/>
    </row>
    <row r="36" spans="1:11" ht="13.5" thickBot="1">
      <c r="A36" s="99"/>
      <c r="B36" s="95"/>
      <c r="C36" s="95"/>
      <c r="D36" s="95"/>
      <c r="E36" s="95"/>
      <c r="F36" s="95"/>
      <c r="G36" s="95"/>
      <c r="H36" s="95"/>
      <c r="I36" s="95"/>
      <c r="J36" s="109"/>
      <c r="K36" s="100"/>
    </row>
    <row r="37" spans="1:11" ht="13.5" thickBot="1">
      <c r="A37" s="99"/>
      <c r="B37" s="95" t="s">
        <v>62</v>
      </c>
      <c r="C37" s="107">
        <v>0</v>
      </c>
      <c r="D37" s="95"/>
      <c r="E37" s="95"/>
      <c r="F37" s="105"/>
      <c r="G37" s="95"/>
      <c r="H37" s="95"/>
      <c r="I37" s="109"/>
      <c r="J37" s="95"/>
      <c r="K37" s="100"/>
    </row>
    <row r="38" spans="1:11" ht="12.75">
      <c r="A38" s="99"/>
      <c r="B38" s="95"/>
      <c r="C38" s="95"/>
      <c r="D38" s="95"/>
      <c r="E38" s="95"/>
      <c r="F38" s="95"/>
      <c r="G38" s="95"/>
      <c r="H38" s="95"/>
      <c r="I38" s="95"/>
      <c r="J38" s="95"/>
      <c r="K38" s="100"/>
    </row>
    <row r="39" spans="1:11" ht="15.75">
      <c r="A39" s="99"/>
      <c r="B39" s="110"/>
      <c r="C39" s="110" t="s">
        <v>63</v>
      </c>
      <c r="D39" s="111">
        <f>(J15*J16*J17/J18)-1</f>
        <v>0.26997381293057776</v>
      </c>
      <c r="E39" s="95"/>
      <c r="F39" s="95"/>
      <c r="G39" s="95"/>
      <c r="H39" s="95"/>
      <c r="I39" s="95"/>
      <c r="J39" s="95"/>
      <c r="K39" s="100"/>
    </row>
    <row r="40" spans="1:11" ht="13.5" thickBo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</sheetData>
  <sheetProtection password="DD7E" sheet="1" objects="1" scenarios="1"/>
  <mergeCells count="8">
    <mergeCell ref="A1:K1"/>
    <mergeCell ref="A3:K3"/>
    <mergeCell ref="A5:K5"/>
    <mergeCell ref="B6:G6"/>
    <mergeCell ref="A7:K7"/>
    <mergeCell ref="A9:G9"/>
    <mergeCell ref="H9:K9"/>
    <mergeCell ref="A32:K3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0" r:id="rId3"/>
  <legacyDrawing r:id="rId2"/>
  <oleObjects>
    <oleObject progId="Word.Picture.8" shapeId="6500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="75" zoomScaleNormal="75" workbookViewId="0" topLeftCell="A1">
      <pane xSplit="14535" topLeftCell="Q1" activePane="topLeft" state="split"/>
      <selection pane="topLeft" activeCell="D16" sqref="D16"/>
      <selection pane="topRight" activeCell="A1" sqref="A1:R1"/>
    </sheetView>
  </sheetViews>
  <sheetFormatPr defaultColWidth="9.140625" defaultRowHeight="12.75"/>
  <cols>
    <col min="1" max="1" width="6.28125" style="23" customWidth="1"/>
    <col min="2" max="2" width="49.421875" style="23" customWidth="1"/>
    <col min="3" max="4" width="17.57421875" style="23" customWidth="1"/>
    <col min="5" max="5" width="14.140625" style="83" customWidth="1"/>
    <col min="6" max="6" width="13.00390625" style="84" hidden="1" customWidth="1"/>
    <col min="7" max="12" width="11.421875" style="23" hidden="1" customWidth="1"/>
    <col min="13" max="18" width="11.421875" style="23" customWidth="1"/>
    <col min="19" max="19" width="16.421875" style="23" customWidth="1"/>
    <col min="20" max="16384" width="11.421875" style="23" customWidth="1"/>
  </cols>
  <sheetData>
    <row r="1" spans="1:18" ht="25.5" customHeight="1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0.5" customHeight="1">
      <c r="A2" s="24"/>
      <c r="B2" s="25"/>
      <c r="C2" s="22"/>
      <c r="D2" s="22"/>
      <c r="E2" s="22"/>
      <c r="F2" s="22"/>
      <c r="G2" s="22"/>
      <c r="H2" s="22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3.25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ht="12">
      <c r="A4" s="24"/>
      <c r="B4" s="25"/>
      <c r="C4" s="27"/>
      <c r="D4" s="28"/>
      <c r="E4" s="28"/>
      <c r="F4" s="29"/>
      <c r="G4" s="29"/>
      <c r="H4" s="29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7">
      <c r="A5" s="225" t="s">
        <v>19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4.5" customHeight="1">
      <c r="A6" s="30"/>
      <c r="B6" s="228"/>
      <c r="C6" s="228"/>
      <c r="D6" s="228"/>
      <c r="E6" s="228"/>
      <c r="F6" s="228"/>
      <c r="G6" s="228"/>
      <c r="H6" s="228"/>
      <c r="I6" s="31"/>
      <c r="J6" s="31"/>
      <c r="K6" s="31"/>
      <c r="L6" s="31"/>
      <c r="M6" s="31"/>
      <c r="N6" s="31"/>
      <c r="O6" s="31"/>
      <c r="P6" s="31"/>
      <c r="Q6" s="26"/>
      <c r="R6" s="26"/>
    </row>
    <row r="7" spans="1:18" ht="26.25" customHeight="1">
      <c r="A7" s="229" t="s">
        <v>92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</row>
    <row r="8" spans="1:18" ht="4.5" customHeight="1">
      <c r="A8" s="30"/>
      <c r="B8" s="32"/>
      <c r="C8" s="32"/>
      <c r="D8" s="32"/>
      <c r="E8" s="32"/>
      <c r="F8" s="32"/>
      <c r="G8" s="32"/>
      <c r="H8" s="32"/>
      <c r="I8" s="31"/>
      <c r="J8" s="31"/>
      <c r="K8" s="31"/>
      <c r="L8" s="31"/>
      <c r="M8" s="31"/>
      <c r="N8" s="31"/>
      <c r="O8" s="31"/>
      <c r="P8" s="31"/>
      <c r="Q8" s="26"/>
      <c r="R8" s="26"/>
    </row>
    <row r="9" spans="1:18" ht="26.25" customHeight="1">
      <c r="A9" s="232" t="s">
        <v>20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</row>
    <row r="10" spans="1:18" ht="4.5" customHeight="1" thickBot="1">
      <c r="A10" s="33"/>
      <c r="B10" s="33"/>
      <c r="C10" s="33"/>
      <c r="D10" s="33"/>
      <c r="E10" s="33"/>
      <c r="F10" s="3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38" customFormat="1" ht="12.75" customHeight="1">
      <c r="A11" s="34"/>
      <c r="B11" s="34"/>
      <c r="C11" s="235" t="s">
        <v>21</v>
      </c>
      <c r="D11" s="235"/>
      <c r="E11" s="35"/>
      <c r="F11" s="36"/>
      <c r="G11" s="37"/>
      <c r="H11" s="37"/>
      <c r="I11" s="37"/>
      <c r="J11" s="37"/>
      <c r="K11" s="37"/>
      <c r="L11" s="37"/>
      <c r="M11" s="236" t="s">
        <v>22</v>
      </c>
      <c r="N11" s="237"/>
      <c r="O11" s="237"/>
      <c r="P11" s="237"/>
      <c r="Q11" s="237"/>
      <c r="R11" s="238"/>
    </row>
    <row r="12" spans="1:18" s="38" customFormat="1" ht="12.75">
      <c r="A12" s="39" t="s">
        <v>5</v>
      </c>
      <c r="B12" s="40" t="s">
        <v>23</v>
      </c>
      <c r="C12" s="41" t="s">
        <v>24</v>
      </c>
      <c r="D12" s="41" t="s">
        <v>25</v>
      </c>
      <c r="E12" s="42" t="s">
        <v>26</v>
      </c>
      <c r="F12" s="42" t="s">
        <v>27</v>
      </c>
      <c r="G12" s="43" t="s">
        <v>28</v>
      </c>
      <c r="H12" s="44"/>
      <c r="I12" s="43" t="s">
        <v>29</v>
      </c>
      <c r="J12" s="44"/>
      <c r="K12" s="43" t="s">
        <v>30</v>
      </c>
      <c r="L12" s="45"/>
      <c r="M12" s="235" t="s">
        <v>31</v>
      </c>
      <c r="N12" s="235"/>
      <c r="O12" s="235" t="s">
        <v>32</v>
      </c>
      <c r="P12" s="235"/>
      <c r="Q12" s="236" t="s">
        <v>33</v>
      </c>
      <c r="R12" s="238"/>
    </row>
    <row r="13" spans="1:18" s="38" customFormat="1" ht="12" customHeight="1">
      <c r="A13" s="46"/>
      <c r="B13" s="40"/>
      <c r="C13" s="47" t="s">
        <v>34</v>
      </c>
      <c r="D13" s="47" t="s">
        <v>34</v>
      </c>
      <c r="E13" s="48"/>
      <c r="F13" s="42" t="s">
        <v>35</v>
      </c>
      <c r="G13" s="49" t="s">
        <v>36</v>
      </c>
      <c r="H13" s="49" t="s">
        <v>37</v>
      </c>
      <c r="I13" s="49" t="s">
        <v>36</v>
      </c>
      <c r="J13" s="49" t="s">
        <v>37</v>
      </c>
      <c r="K13" s="49" t="s">
        <v>36</v>
      </c>
      <c r="L13" s="43" t="s">
        <v>37</v>
      </c>
      <c r="M13" s="34" t="s">
        <v>38</v>
      </c>
      <c r="N13" s="34" t="s">
        <v>39</v>
      </c>
      <c r="O13" s="34" t="s">
        <v>38</v>
      </c>
      <c r="P13" s="34" t="s">
        <v>39</v>
      </c>
      <c r="Q13" s="34" t="s">
        <v>38</v>
      </c>
      <c r="R13" s="34" t="s">
        <v>39</v>
      </c>
    </row>
    <row r="14" spans="1:18" s="38" customFormat="1" ht="97.5" customHeight="1">
      <c r="A14" s="134">
        <v>1</v>
      </c>
      <c r="B14" s="169" t="s">
        <v>102</v>
      </c>
      <c r="C14" s="136">
        <f>'ORÇAMENTO PMPM'!G23</f>
        <v>50770.52</v>
      </c>
      <c r="D14" s="51">
        <f>'ORÇAMENTO PMPM'!I23</f>
        <v>64478.5604</v>
      </c>
      <c r="E14" s="52">
        <f>D14/$D$22</f>
        <v>0.4298570737751897</v>
      </c>
      <c r="F14" s="39"/>
      <c r="G14" s="49"/>
      <c r="H14" s="49"/>
      <c r="I14" s="49"/>
      <c r="J14" s="49"/>
      <c r="K14" s="49"/>
      <c r="L14" s="43"/>
      <c r="M14" s="53">
        <v>0.7</v>
      </c>
      <c r="N14" s="53">
        <f>M14</f>
        <v>0.7</v>
      </c>
      <c r="O14" s="53">
        <v>0.3</v>
      </c>
      <c r="P14" s="53">
        <f>O14+N14</f>
        <v>1</v>
      </c>
      <c r="Q14" s="53"/>
      <c r="R14" s="53">
        <f>Q14+P14</f>
        <v>1</v>
      </c>
    </row>
    <row r="15" spans="1:18" s="38" customFormat="1" ht="12" customHeight="1">
      <c r="A15" s="50"/>
      <c r="B15" s="132"/>
      <c r="C15" s="138"/>
      <c r="D15" s="140"/>
      <c r="E15" s="141"/>
      <c r="F15" s="39"/>
      <c r="G15" s="49"/>
      <c r="H15" s="49"/>
      <c r="I15" s="49"/>
      <c r="J15" s="49"/>
      <c r="K15" s="49"/>
      <c r="L15" s="43"/>
      <c r="M15" s="123"/>
      <c r="N15" s="123"/>
      <c r="O15" s="123"/>
      <c r="P15" s="123"/>
      <c r="Q15" s="123"/>
      <c r="R15" s="123"/>
    </row>
    <row r="16" spans="1:18" s="38" customFormat="1" ht="113.25" customHeight="1">
      <c r="A16" s="131">
        <v>2</v>
      </c>
      <c r="B16" s="135" t="s">
        <v>104</v>
      </c>
      <c r="C16" s="136">
        <f>'ORÇAMENTO PMPM'!G32</f>
        <v>33550.4</v>
      </c>
      <c r="D16" s="178">
        <f>'ORÇAMENTO PMPM'!I32</f>
        <v>43063.63625000001</v>
      </c>
      <c r="E16" s="142">
        <f>D16/$D$22</f>
        <v>0.28709091129993947</v>
      </c>
      <c r="F16" s="170"/>
      <c r="G16" s="170"/>
      <c r="H16" s="171"/>
      <c r="I16" s="145"/>
      <c r="J16" s="145"/>
      <c r="K16" s="145"/>
      <c r="L16" s="145"/>
      <c r="M16" s="146">
        <v>0.3</v>
      </c>
      <c r="N16" s="146">
        <f>M16</f>
        <v>0.3</v>
      </c>
      <c r="O16" s="146">
        <v>0.6</v>
      </c>
      <c r="P16" s="146">
        <f>O16+N16</f>
        <v>0.8999999999999999</v>
      </c>
      <c r="Q16" s="146">
        <v>0.1</v>
      </c>
      <c r="R16" s="147">
        <f>Q16+P16</f>
        <v>0.9999999999999999</v>
      </c>
    </row>
    <row r="17" spans="1:18" s="38" customFormat="1" ht="12" customHeight="1">
      <c r="A17" s="55"/>
      <c r="B17" s="133"/>
      <c r="C17" s="137"/>
      <c r="D17" s="54"/>
      <c r="E17" s="57"/>
      <c r="F17" s="39"/>
      <c r="G17" s="49"/>
      <c r="H17" s="49"/>
      <c r="I17" s="49"/>
      <c r="J17" s="49"/>
      <c r="K17" s="49"/>
      <c r="L17" s="43"/>
      <c r="M17" s="53"/>
      <c r="N17" s="53"/>
      <c r="O17" s="53"/>
      <c r="P17" s="53"/>
      <c r="Q17" s="53"/>
      <c r="R17" s="53"/>
    </row>
    <row r="18" spans="1:18" s="38" customFormat="1" ht="61.5" customHeight="1">
      <c r="A18" s="58">
        <v>3</v>
      </c>
      <c r="B18" s="158" t="s">
        <v>105</v>
      </c>
      <c r="C18" s="148">
        <f>'ORÇAMENTO PMPM'!G41</f>
        <v>25659.84</v>
      </c>
      <c r="D18" s="149">
        <f>'ORÇAMENTO PMPM'!I41</f>
        <v>33540.4968</v>
      </c>
      <c r="E18" s="142">
        <f>D18/$D$22</f>
        <v>0.22360331431056757</v>
      </c>
      <c r="F18" s="143"/>
      <c r="G18" s="143"/>
      <c r="H18" s="143"/>
      <c r="I18" s="144"/>
      <c r="J18" s="144"/>
      <c r="K18" s="144"/>
      <c r="L18" s="144"/>
      <c r="M18" s="53">
        <v>0</v>
      </c>
      <c r="N18" s="56">
        <f>M18</f>
        <v>0</v>
      </c>
      <c r="O18" s="53">
        <v>0.1</v>
      </c>
      <c r="P18" s="56">
        <f>O18+N18</f>
        <v>0.1</v>
      </c>
      <c r="Q18" s="53">
        <v>0.9</v>
      </c>
      <c r="R18" s="53">
        <f>Q18+P18</f>
        <v>1</v>
      </c>
    </row>
    <row r="19" spans="1:18" s="38" customFormat="1" ht="12" customHeight="1">
      <c r="A19" s="172"/>
      <c r="B19" s="173"/>
      <c r="C19" s="174"/>
      <c r="D19" s="174"/>
      <c r="E19" s="175"/>
      <c r="F19" s="176"/>
      <c r="G19" s="49"/>
      <c r="H19" s="49"/>
      <c r="I19" s="49"/>
      <c r="J19" s="49"/>
      <c r="K19" s="49"/>
      <c r="L19" s="43"/>
      <c r="M19" s="123"/>
      <c r="N19" s="123"/>
      <c r="O19" s="123"/>
      <c r="P19" s="123"/>
      <c r="Q19" s="123"/>
      <c r="R19" s="123"/>
    </row>
    <row r="20" spans="1:18" s="38" customFormat="1" ht="61.5" customHeight="1">
      <c r="A20" s="55">
        <v>4</v>
      </c>
      <c r="B20" s="177" t="s">
        <v>111</v>
      </c>
      <c r="C20" s="148">
        <f>'ORÇAMENTO PMPM'!G50</f>
        <v>6271.499999999999</v>
      </c>
      <c r="D20" s="149">
        <f>'ORÇAMENTO PMPM'!I50</f>
        <v>8917.305</v>
      </c>
      <c r="E20" s="142">
        <f>D20/$D$22</f>
        <v>0.05944870061430323</v>
      </c>
      <c r="F20" s="143"/>
      <c r="G20" s="143"/>
      <c r="H20" s="143"/>
      <c r="I20" s="144"/>
      <c r="J20" s="144"/>
      <c r="K20" s="144"/>
      <c r="L20" s="144"/>
      <c r="M20" s="53">
        <v>0</v>
      </c>
      <c r="N20" s="56">
        <f>M20</f>
        <v>0</v>
      </c>
      <c r="O20" s="53">
        <v>0.1</v>
      </c>
      <c r="P20" s="56">
        <f>O20+N20</f>
        <v>0.1</v>
      </c>
      <c r="Q20" s="53">
        <v>0.9</v>
      </c>
      <c r="R20" s="53">
        <f>Q20+P20</f>
        <v>1</v>
      </c>
    </row>
    <row r="21" spans="1:18" s="38" customFormat="1" ht="12" customHeight="1" thickBot="1">
      <c r="A21" s="59"/>
      <c r="B21" s="60"/>
      <c r="C21" s="61"/>
      <c r="D21" s="61"/>
      <c r="E21" s="62"/>
      <c r="F21" s="63"/>
      <c r="G21" s="64"/>
      <c r="H21" s="64"/>
      <c r="I21" s="64"/>
      <c r="J21" s="64"/>
      <c r="K21" s="64"/>
      <c r="L21" s="65"/>
      <c r="M21" s="66"/>
      <c r="N21" s="66"/>
      <c r="O21" s="66"/>
      <c r="P21" s="66"/>
      <c r="Q21" s="66"/>
      <c r="R21" s="66"/>
    </row>
    <row r="22" spans="1:18" s="38" customFormat="1" ht="12.75" customHeight="1">
      <c r="A22" s="241" t="s">
        <v>40</v>
      </c>
      <c r="B22" s="242"/>
      <c r="C22" s="139">
        <f>SUM(C14:C20)</f>
        <v>116252.26</v>
      </c>
      <c r="D22" s="73">
        <f>SUM(D14:D20)</f>
        <v>149999.99845</v>
      </c>
      <c r="E22" s="74">
        <f>SUM(E14:E20)</f>
        <v>1</v>
      </c>
      <c r="F22" s="75"/>
      <c r="G22" s="76"/>
      <c r="H22" s="76"/>
      <c r="I22" s="76"/>
      <c r="J22" s="76"/>
      <c r="K22" s="76"/>
      <c r="L22" s="76"/>
      <c r="M22" s="77">
        <f>M14*$E$14+M16*$E$16+E18*M18+E20*M20</f>
        <v>0.3870272250326146</v>
      </c>
      <c r="N22" s="77">
        <f>M22</f>
        <v>0.3870272250326146</v>
      </c>
      <c r="O22" s="77">
        <f>O14*$E$14+O16*$E$16+E18*O18+E20*O20</f>
        <v>0.32951687040500766</v>
      </c>
      <c r="P22" s="77">
        <f>O22+N22</f>
        <v>0.7165440954376223</v>
      </c>
      <c r="Q22" s="77">
        <f>Q14*$E$14+Q16*$E$16+Q18*E18+E20*Q20</f>
        <v>0.2834559045623777</v>
      </c>
      <c r="R22" s="85">
        <f>Q22+P22</f>
        <v>1</v>
      </c>
    </row>
    <row r="23" spans="1:18" s="82" customFormat="1" ht="12.75" customHeight="1" thickBot="1">
      <c r="A23" s="243" t="s">
        <v>41</v>
      </c>
      <c r="B23" s="244"/>
      <c r="C23" s="86"/>
      <c r="D23" s="78"/>
      <c r="E23" s="79"/>
      <c r="F23" s="80"/>
      <c r="G23" s="81"/>
      <c r="H23" s="81"/>
      <c r="I23" s="81"/>
      <c r="J23" s="81"/>
      <c r="K23" s="81"/>
      <c r="L23" s="81"/>
      <c r="M23" s="239">
        <f>M22*$D$22</f>
        <v>58054.083155</v>
      </c>
      <c r="N23" s="245"/>
      <c r="O23" s="239">
        <f>O22*$D$22</f>
        <v>49427.53005</v>
      </c>
      <c r="P23" s="245"/>
      <c r="Q23" s="239">
        <f>Q22*$D$22</f>
        <v>42518.385245000005</v>
      </c>
      <c r="R23" s="240"/>
    </row>
    <row r="24" spans="1:12" s="38" customFormat="1" ht="12.75" customHeight="1">
      <c r="A24" s="67"/>
      <c r="B24" s="68"/>
      <c r="C24" s="69"/>
      <c r="D24" s="69"/>
      <c r="E24" s="70"/>
      <c r="F24" s="71"/>
      <c r="G24" s="72"/>
      <c r="H24" s="72"/>
      <c r="I24" s="72"/>
      <c r="J24" s="72"/>
      <c r="K24" s="72"/>
      <c r="L24" s="72"/>
    </row>
    <row r="25" spans="1:18" s="38" customFormat="1" ht="12.75" customHeight="1">
      <c r="A25" s="67"/>
      <c r="B25" s="68"/>
      <c r="C25" s="69"/>
      <c r="D25" s="69"/>
      <c r="E25" s="70"/>
      <c r="F25" s="71"/>
      <c r="G25" s="72"/>
      <c r="H25" s="72"/>
      <c r="I25" s="72"/>
      <c r="J25" s="72"/>
      <c r="K25" s="72"/>
      <c r="L25" s="72"/>
      <c r="R25" s="180" t="s">
        <v>119</v>
      </c>
    </row>
    <row r="26" ht="12">
      <c r="N26" s="180"/>
    </row>
    <row r="27" ht="12">
      <c r="O27" s="179"/>
    </row>
    <row r="29" spans="15:20" ht="12.75">
      <c r="O29" s="53">
        <v>0</v>
      </c>
      <c r="P29" s="56">
        <f>O29</f>
        <v>0</v>
      </c>
      <c r="Q29" s="53">
        <v>0</v>
      </c>
      <c r="R29" s="56">
        <f>Q29+P29</f>
        <v>0</v>
      </c>
      <c r="S29" s="53">
        <v>1</v>
      </c>
      <c r="T29" s="53">
        <f>S29+R29</f>
        <v>1</v>
      </c>
    </row>
  </sheetData>
  <sheetProtection password="DD7E" sheet="1" objects="1" scenarios="1"/>
  <mergeCells count="16">
    <mergeCell ref="Q23:R23"/>
    <mergeCell ref="Q12:R12"/>
    <mergeCell ref="A22:B22"/>
    <mergeCell ref="A23:B23"/>
    <mergeCell ref="M23:N23"/>
    <mergeCell ref="O23:P23"/>
    <mergeCell ref="M12:N12"/>
    <mergeCell ref="O12:P12"/>
    <mergeCell ref="A7:R7"/>
    <mergeCell ref="A9:R9"/>
    <mergeCell ref="C11:D11"/>
    <mergeCell ref="M11:R11"/>
    <mergeCell ref="A1:R1"/>
    <mergeCell ref="A3:R3"/>
    <mergeCell ref="A5:R5"/>
    <mergeCell ref="B6:H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4"/>
  <drawing r:id="rId3"/>
  <legacyDrawing r:id="rId2"/>
  <oleObjects>
    <oleObject progId="Word.Picture.8" shapeId="543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IONARA</cp:lastModifiedBy>
  <cp:lastPrinted>2011-09-20T15:14:13Z</cp:lastPrinted>
  <dcterms:created xsi:type="dcterms:W3CDTF">2011-02-28T12:33:55Z</dcterms:created>
  <dcterms:modified xsi:type="dcterms:W3CDTF">2011-11-09T16:28:41Z</dcterms:modified>
  <cp:category/>
  <cp:version/>
  <cp:contentType/>
  <cp:contentStatus/>
</cp:coreProperties>
</file>