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371" windowWidth="7710" windowHeight="9510" tabRatio="743" activeTab="4"/>
  </bookViews>
  <sheets>
    <sheet name="MEMORIAS DE CÁLCULO" sheetId="1" r:id="rId1"/>
    <sheet name="Plan1" sheetId="2" state="hidden" r:id="rId2"/>
    <sheet name="sinapi fev.12 " sheetId="3" r:id="rId3"/>
    <sheet name="CRONOGRAMA" sheetId="4" r:id="rId4"/>
    <sheet name="BDI" sheetId="5" r:id="rId5"/>
  </sheets>
  <definedNames>
    <definedName name="_xlnm.Print_Area" localSheetId="4">'BDI'!$A$1:$K$40</definedName>
    <definedName name="_xlnm.Print_Area" localSheetId="3">'CRONOGRAMA'!$A$1:$N$28</definedName>
    <definedName name="_xlnm.Print_Area" localSheetId="0">'MEMORIAS DE CÁLCULO'!$A$1:$M$85</definedName>
    <definedName name="_xlnm.Print_Area" localSheetId="2">'sinapi fev.12 '!$A$1:$I$53</definedName>
    <definedName name="_xlnm.Print_Titles" localSheetId="3">'CRONOGRAMA'!$1:$14</definedName>
    <definedName name="_xlnm.Print_Titles" localSheetId="0">'MEMORIAS DE CÁLCULO'!$1:$8</definedName>
    <definedName name="_xlnm.Print_Titles" localSheetId="2">'sinapi fev.12 '!$1:$13</definedName>
  </definedNames>
  <calcPr fullCalcOnLoad="1"/>
</workbook>
</file>

<file path=xl/comments1.xml><?xml version="1.0" encoding="utf-8"?>
<comments xmlns="http://schemas.openxmlformats.org/spreadsheetml/2006/main">
  <authors>
    <author>IGNES</author>
  </authors>
  <commentList>
    <comment ref="D36" authorId="0">
      <text>
        <r>
          <rPr>
            <b/>
            <sz val="8"/>
            <rFont val="Tahoma"/>
            <family val="0"/>
          </rPr>
          <t>IGNES: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Um usu?rio do Microsoft Office satisfeito</author>
  </authors>
  <commentList>
    <comment ref="C5" authorId="0">
      <text>
        <r>
          <rPr>
            <sz val="8"/>
            <rFont val="Tahoma"/>
            <family val="0"/>
          </rPr>
          <t xml:space="preserve">Entre com o nome do Empreendimento
</t>
        </r>
      </text>
    </comment>
    <comment ref="C6" authorId="0">
      <text>
        <r>
          <rPr>
            <sz val="8"/>
            <rFont val="Tahoma"/>
            <family val="0"/>
          </rPr>
          <t xml:space="preserve">Entre com o nome do Proponente
</t>
        </r>
      </text>
    </comment>
    <comment ref="D8" authorId="0">
      <text>
        <r>
          <rPr>
            <sz val="8"/>
            <rFont val="Tahoma"/>
            <family val="0"/>
          </rPr>
          <t xml:space="preserve">Entre com o nome do Responsável Técnico
</t>
        </r>
      </text>
    </comment>
    <comment ref="L8" authorId="0">
      <text>
        <r>
          <rPr>
            <sz val="8"/>
            <rFont val="Tahoma"/>
            <family val="0"/>
          </rPr>
          <t>Entre com o número do CREA</t>
        </r>
      </text>
    </comment>
  </commentList>
</comments>
</file>

<file path=xl/sharedStrings.xml><?xml version="1.0" encoding="utf-8"?>
<sst xmlns="http://schemas.openxmlformats.org/spreadsheetml/2006/main" count="369" uniqueCount="246">
  <si>
    <t xml:space="preserve"> </t>
  </si>
  <si>
    <t>ITEM</t>
  </si>
  <si>
    <t>PESO</t>
  </si>
  <si>
    <t>SUPRA-ESTRUTURA</t>
  </si>
  <si>
    <t>ALVENARIA</t>
  </si>
  <si>
    <t>VIDROS</t>
  </si>
  <si>
    <t>PINTURA</t>
  </si>
  <si>
    <t>PAVIMENTAÇÃO</t>
  </si>
  <si>
    <t>1.1</t>
  </si>
  <si>
    <t>m</t>
  </si>
  <si>
    <t>SERVIÇOS A EXECUTAR</t>
  </si>
  <si>
    <t xml:space="preserve">DISCRIMINAÇÃO  </t>
  </si>
  <si>
    <t xml:space="preserve">VALOR DOS  </t>
  </si>
  <si>
    <t>EXECUTADO</t>
  </si>
  <si>
    <t>MÊS -</t>
  </si>
  <si>
    <t>DE SERVIÇOS</t>
  </si>
  <si>
    <t>SERVIÇOS (R$)</t>
  </si>
  <si>
    <t>%</t>
  </si>
  <si>
    <t>SIMPL.%</t>
  </si>
  <si>
    <t>ACUM. %</t>
  </si>
  <si>
    <t>INFRA-ESTRUTURA</t>
  </si>
  <si>
    <t>COBERTURA</t>
  </si>
  <si>
    <t>TOTAL</t>
  </si>
  <si>
    <t>PREFEITURA DE PATOS DE MINAS</t>
  </si>
  <si>
    <t>Secretaria Municipal de planejamento e Orçamento</t>
  </si>
  <si>
    <t>Parcelas</t>
  </si>
  <si>
    <t>MÊS -  1</t>
  </si>
  <si>
    <t>MÊS -  2</t>
  </si>
  <si>
    <t>MÊS -  3</t>
  </si>
  <si>
    <r>
      <t xml:space="preserve">CRONOGRAMA FÍSICO - FINANCEIRO - </t>
    </r>
    <r>
      <rPr>
        <b/>
        <sz val="12"/>
        <rFont val="Arial"/>
        <family val="2"/>
      </rPr>
      <t>Material + Mão de Obra</t>
    </r>
  </si>
  <si>
    <t>UNITÁRIO</t>
  </si>
  <si>
    <t>m2</t>
  </si>
  <si>
    <t>ESQUADRIAS</t>
  </si>
  <si>
    <t>PISOS E RODAPÉS</t>
  </si>
  <si>
    <t>INSTALAÇÕES HIDRO-SANITÁRIAS</t>
  </si>
  <si>
    <t>11.1</t>
  </si>
  <si>
    <t>11.2</t>
  </si>
  <si>
    <t>INSTALAÇÕES ELÉTRICAS</t>
  </si>
  <si>
    <t>DIVERSOS</t>
  </si>
  <si>
    <t xml:space="preserve">SERV. PRELIMINARES </t>
  </si>
  <si>
    <t>REVESTIMENTO DE PAREDES</t>
  </si>
  <si>
    <t>11.3</t>
  </si>
  <si>
    <t>REDE DE ÁGUA</t>
  </si>
  <si>
    <t>REDE DE ESGOTO</t>
  </si>
  <si>
    <t>LOUÇAS E METAIS</t>
  </si>
  <si>
    <t xml:space="preserve">MÊS - </t>
  </si>
  <si>
    <r>
      <t xml:space="preserve">Empreendimento  :   </t>
    </r>
    <r>
      <rPr>
        <b/>
        <sz val="14"/>
        <rFont val="Arial"/>
        <family val="2"/>
      </rPr>
      <t>CONJUNTO HABITACIONAL JARDIM ESPERANÇA II</t>
    </r>
  </si>
  <si>
    <t>MÊS -  4</t>
  </si>
  <si>
    <t>MÊS -  5</t>
  </si>
  <si>
    <t>MÊS -  6</t>
  </si>
  <si>
    <t>PREFEITURA  DE PATOS DE MINAS</t>
  </si>
  <si>
    <t>TRECHO</t>
  </si>
  <si>
    <t>MEIO FIO</t>
  </si>
  <si>
    <t>2.1</t>
  </si>
  <si>
    <t>SINAPI</t>
  </si>
  <si>
    <t>TOTAL (%)</t>
  </si>
  <si>
    <t>TOTAL (R$)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</si>
  <si>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</si>
  <si>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</si>
  <si>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</si>
  <si>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</si>
  <si>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</si>
  <si>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</si>
  <si>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</si>
  <si>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</si>
  <si>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</si>
  <si>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</si>
  <si>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</si>
  <si>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</si>
  <si>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</si>
  <si>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</si>
  <si>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</si>
  <si>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</si>
  <si>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</si>
  <si>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</si>
  <si>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</si>
  <si>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</si>
  <si>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</si>
  <si>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 xml:space="preserve">PLANILHA ORÇAMENTÁRIA </t>
  </si>
  <si>
    <t>CODIGO</t>
  </si>
  <si>
    <t xml:space="preserve">DESCRIÇÃO </t>
  </si>
  <si>
    <t>UNID.</t>
  </si>
  <si>
    <t>QUANT.</t>
  </si>
  <si>
    <t>PREÇO SEM BDI</t>
  </si>
  <si>
    <t>PREÇO COM BDI</t>
  </si>
  <si>
    <t>TOTAL GERAL</t>
  </si>
  <si>
    <t>PRAZO DE EXECUÇÃO: 3 MESES</t>
  </si>
  <si>
    <t>SERVIÇOS PRELIMINARES</t>
  </si>
  <si>
    <t>Sub Total 1</t>
  </si>
  <si>
    <t>SERVIÇOS COMPLEMENTARES</t>
  </si>
  <si>
    <t>Sub Total 4</t>
  </si>
  <si>
    <t>2.2</t>
  </si>
  <si>
    <t>3.1</t>
  </si>
  <si>
    <t>3.2</t>
  </si>
  <si>
    <t>3.3</t>
  </si>
  <si>
    <t>CREA: MG-30.465/D</t>
  </si>
  <si>
    <t xml:space="preserve">PROF. RESP.: MARIA IGNÊS SILVÉRIO                     </t>
  </si>
  <si>
    <t>ART Nº : 104.446</t>
  </si>
  <si>
    <t>MEMÓRIAS DE CÁCULO</t>
  </si>
  <si>
    <t xml:space="preserve">BDI: </t>
  </si>
  <si>
    <t xml:space="preserve">DATA : </t>
  </si>
  <si>
    <t>DATA:</t>
  </si>
  <si>
    <t>COMPR.</t>
  </si>
  <si>
    <t>1 - PLACAS DE OBRA</t>
  </si>
  <si>
    <t>DESCRIÇÃO</t>
  </si>
  <si>
    <t>PLACA DO CONVENIO</t>
  </si>
  <si>
    <t>ALTURA</t>
  </si>
  <si>
    <t>ÁREA</t>
  </si>
  <si>
    <t>2.3</t>
  </si>
  <si>
    <t>CONTRATO: 0330.014-38 - MCIDADES</t>
  </si>
  <si>
    <t>PRAZO DE EXECUÇÃO: 2 MESES</t>
  </si>
  <si>
    <t>un</t>
  </si>
  <si>
    <t xml:space="preserve">Imprimação com CM-30  </t>
  </si>
  <si>
    <t xml:space="preserve">m²    </t>
  </si>
  <si>
    <t xml:space="preserve">Pintura de Ligação com RR-2C  </t>
  </si>
  <si>
    <t xml:space="preserve">t     </t>
  </si>
  <si>
    <t>Transporte de CBUQ, DMT=10 Km</t>
  </si>
  <si>
    <t>74223/1</t>
  </si>
  <si>
    <t>Fornecimento e colocação de meio-fio, pré moldado 15x30 cm, rejuntado com argamassa 1:4 cimento e areia, incluindo escavação e reaterro</t>
  </si>
  <si>
    <t>COMPR..</t>
  </si>
  <si>
    <t>LARG.</t>
  </si>
  <si>
    <t>CBUQ</t>
  </si>
  <si>
    <t>IMPRIMAÇÃO</t>
  </si>
  <si>
    <t>ESPESS.</t>
  </si>
  <si>
    <t>T/M3</t>
  </si>
  <si>
    <t>TONEL.</t>
  </si>
  <si>
    <t>M3X10KM</t>
  </si>
  <si>
    <t>COMPOSIÇÕES DE CUSTO UNITÁRIO</t>
  </si>
  <si>
    <t>PINTURA  LIGAÇÃO</t>
  </si>
  <si>
    <t>PROGR.: GESTÃO DA  POLITICA DE DESENVOLVIMENTO</t>
  </si>
  <si>
    <t>CONTR.: 0330.014-38-MCIDADES</t>
  </si>
  <si>
    <t>PROGRAMA: GESTÃO DA POLITICA DE DESENVOLVIMENTO</t>
  </si>
  <si>
    <t>74152/1</t>
  </si>
  <si>
    <t>Escavação e carga de material de jazida</t>
  </si>
  <si>
    <t>m3</t>
  </si>
  <si>
    <t>Transporte de material de jazida, DMT=15 Km</t>
  </si>
  <si>
    <t>m3xkm</t>
  </si>
  <si>
    <t>Execução de  base estabilizada granulometricamente , sem mistura, esp. 15 cm</t>
  </si>
  <si>
    <t>SERVIÇO</t>
  </si>
  <si>
    <t>ÁREA (A)</t>
  </si>
  <si>
    <t>ESPESSURA(ESP)</t>
  </si>
  <si>
    <t>EMPOLAMENTO(E)</t>
  </si>
  <si>
    <t>DMT(KM)</t>
  </si>
  <si>
    <t>VOLUME (V)</t>
  </si>
  <si>
    <t>CÁLCULO</t>
  </si>
  <si>
    <t>ESCAVAÇÃO MAT. JAZIDA</t>
  </si>
  <si>
    <t>V=A*ESP</t>
  </si>
  <si>
    <t>TRANSPORTE MAT. JAZIDA</t>
  </si>
  <si>
    <t>V=A*ESP*E*KM</t>
  </si>
  <si>
    <t>BASE</t>
  </si>
  <si>
    <t>3.4</t>
  </si>
  <si>
    <t>73916/2</t>
  </si>
  <si>
    <t>SINALIZAÇÃO DE OBRA</t>
  </si>
  <si>
    <t>74209/1</t>
  </si>
  <si>
    <t>OBRA: PAVIMENTAÇÃO DO PROLONGAMENTO DA AV. FÁTIMA PORTO (EST. 0  a EST 23+10 M) - PATOS DE MINAS/MG</t>
  </si>
  <si>
    <t>OBRA: PAVIMENT. PROLONG. AV. FÁTIMA PORTO - (EST.0 a EST.  23+10M) - PATOS DE MINAS/MG</t>
  </si>
  <si>
    <t>Placa de obra em chapa galvanizada 3,00 x 1,50 m</t>
  </si>
  <si>
    <t>ART Nº : 076084</t>
  </si>
  <si>
    <t>EST. 0+4,23 A  23+10</t>
  </si>
  <si>
    <t>ENCABEÇ. DE RUAS</t>
  </si>
  <si>
    <t>QUANTID.</t>
  </si>
  <si>
    <t xml:space="preserve">Nº PISTAS/ </t>
  </si>
  <si>
    <t>DESCONTO</t>
  </si>
  <si>
    <t>MEIO FIO + SARJETA</t>
  </si>
  <si>
    <t>QUANTIDADE</t>
  </si>
  <si>
    <t>16767/1-I1</t>
  </si>
  <si>
    <t>un/dia</t>
  </si>
  <si>
    <t>16767/3-I1</t>
  </si>
  <si>
    <t>67349-I1</t>
  </si>
  <si>
    <t>Fornecimento e movimentação de cone de sinalização</t>
  </si>
  <si>
    <t>Fornecimento e instalação de sinalização noturna</t>
  </si>
  <si>
    <t>Fornecimento e colocação de meio-fio e sarjeta conjugados de concreto 15 MPa, sendo o meio fio com base de 15 cm e altura de 23 cm e a sarjeta com largura  de 30 cm e espessura de 8 cm , moldado " in loco" com extrusora</t>
  </si>
  <si>
    <t>73763/5 - proporcional pelo volume de concreto</t>
  </si>
  <si>
    <t>PADRÃO</t>
  </si>
  <si>
    <t>PREFEITURA</t>
  </si>
  <si>
    <t>LARG. MÉDIA</t>
  </si>
  <si>
    <t>VOLUME</t>
  </si>
  <si>
    <t>SARJETA</t>
  </si>
  <si>
    <t>ESPESSURA</t>
  </si>
  <si>
    <t>COMPRIMENTO</t>
  </si>
  <si>
    <t>SINAPI 73763/5 (BASE=30 CM, H=26 CM) PARA 1,00 M</t>
  </si>
  <si>
    <t>R$/M</t>
  </si>
  <si>
    <t>2 - SINALIZAÇÃO DE OBRA</t>
  </si>
  <si>
    <t>PLACAS DISTANCIA OBRA</t>
  </si>
  <si>
    <t>TEMPO (DIAS)</t>
  </si>
  <si>
    <t>CONES</t>
  </si>
  <si>
    <t>SINALIZAÇÃO NOTURNA</t>
  </si>
  <si>
    <t>3.5</t>
  </si>
  <si>
    <t>3.6</t>
  </si>
  <si>
    <t>3.7</t>
  </si>
  <si>
    <t>Sub Total 3</t>
  </si>
  <si>
    <t>4.1</t>
  </si>
  <si>
    <t>4.2</t>
  </si>
  <si>
    <t>Fornecimento e movimentação de placas de sinalização, distancia de obras 1,00X0,70 m</t>
  </si>
  <si>
    <t>FAIXA DE DIVISÃO DE PISTA - 4X4 M</t>
  </si>
  <si>
    <t>FAIXA CICLOFAIXA - 2X2 M</t>
  </si>
  <si>
    <t>FAIXA DE ESTACIONAMENTO - 2X2 M</t>
  </si>
  <si>
    <t xml:space="preserve">FAIXA DE RETENÇÃO </t>
  </si>
  <si>
    <t>FAIXA DE PEDESTRE</t>
  </si>
  <si>
    <t>LARGURA</t>
  </si>
  <si>
    <t>DE PINTURA</t>
  </si>
  <si>
    <t xml:space="preserve">AREA </t>
  </si>
  <si>
    <t>UNITARIA</t>
  </si>
  <si>
    <t>PLACA</t>
  </si>
  <si>
    <t>DIAMETRO</t>
  </si>
  <si>
    <t xml:space="preserve">UNITARIA </t>
  </si>
  <si>
    <t>SINALIZAÇÃO VIARIA</t>
  </si>
  <si>
    <t>5.1</t>
  </si>
  <si>
    <t>Sinalização horizontal com tinta retrorrefletiva a base de resina acrilica com microesferas de vidro</t>
  </si>
  <si>
    <t>TOTAL DE FAIXAS</t>
  </si>
  <si>
    <t>5.2</t>
  </si>
  <si>
    <t>Fornecimento e implantação de placa de sinalização, totalmente refletiva, inclusive suporte de fixação</t>
  </si>
  <si>
    <t>DENIT-SICRO              2- 4 S 06 200 02</t>
  </si>
  <si>
    <t>5.3</t>
  </si>
  <si>
    <t>Placa esmaltada para identificação do nome da rua, dimensões de     45x25 cm</t>
  </si>
  <si>
    <t>CRONOGRAMA FISICO FINANCEIRO</t>
  </si>
  <si>
    <t>ESPECIF.</t>
  </si>
  <si>
    <t>MÊS - 3</t>
  </si>
  <si>
    <t>FISICO</t>
  </si>
  <si>
    <t>FINACEIRO</t>
  </si>
  <si>
    <t xml:space="preserve">PROF. RESP.: MARIA IGNÊS SILVÉRIO             </t>
  </si>
  <si>
    <t>REFERÊNCIA DE PREÇOS: TABELA SINAPI, SICRO (DNIT/MG)</t>
  </si>
  <si>
    <t>3 - BASE</t>
  </si>
  <si>
    <t>3.1 - CÁLCULO DA ÁREA</t>
  </si>
  <si>
    <t>3.2- BASE</t>
  </si>
  <si>
    <t>4 - PAVIMENTAÇÃO - CBUQ/IMPRIMAÇÃO /PINTURA DE LIGAÇÃO</t>
  </si>
  <si>
    <t>R 19 - CIRCULAR</t>
  </si>
  <si>
    <t>PLACA I-2</t>
  </si>
  <si>
    <t>NOME DE RUA-1</t>
  </si>
  <si>
    <t>6 - SINALIZAÇÃO</t>
  </si>
  <si>
    <t>6.1 FAIXAS, DIZERES E SIMBOLOS</t>
  </si>
  <si>
    <t>6.2 - PLACAS E SUPORTES</t>
  </si>
  <si>
    <t>1 - MEIO FIO E SARJETA CONJUGADOS/M</t>
  </si>
  <si>
    <t>OS SERVIÇOS DE LOCAÇÃO, ABERTURA DE CAIXA E REGULARIZAÇÃO DO SUB LEITO  FORAM EXECUTADOS POR EMPREITEIRA  CONTRATADA PELA COPASA PARA IMPLANTAÇÃO DO INTERCEPTOR DE ESGOTOS SANITARIOS DO CORREGO DO MONJOLO</t>
  </si>
  <si>
    <t>GRAMA</t>
  </si>
  <si>
    <t>5 - MEIO FIO, SARJETA E GRAMA</t>
  </si>
  <si>
    <t>LARGURA 
DA FAIXA</t>
  </si>
  <si>
    <t>Secretaria  Municipal de Planejamento Urbano e Desenvolvimento Economico</t>
  </si>
  <si>
    <t>Revestimento asfáltico com concreto betuminoso usinado a quente (CBUQ) com espessura acabada de 4 cm</t>
  </si>
  <si>
    <t xml:space="preserve">    Secretaria  Municipal de Planejamento Urbano e Desenvolvimeto  Economico</t>
  </si>
  <si>
    <r>
      <t>t</t>
    </r>
    <r>
      <rPr>
        <sz val="10"/>
        <rFont val="Arial"/>
        <family val="0"/>
      </rPr>
      <t xml:space="preserve"> xkm</t>
    </r>
  </si>
  <si>
    <t xml:space="preserve">4.3 </t>
  </si>
  <si>
    <t>74236/1</t>
  </si>
  <si>
    <t>Plantio de grama batatais em placas</t>
  </si>
  <si>
    <t>DATA REFER.: FEVEREIRO/2012</t>
  </si>
  <si>
    <t>VAR.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</si>
</sst>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.00_);\(&quot;R$&quot;#,##0.00\)"/>
    <numFmt numFmtId="165" formatCode="&quot;R$&quot;#,##0.00_);[Red]\(&quot;R$&quot;#,##0.00\)"/>
    <numFmt numFmtId="166" formatCode="_ &quot;R$&quot;* #,##0_ ;_ &quot;R$&quot;* \-#,##0_ ;_ &quot;R$&quot;* &quot;-&quot;_ ;_ @_ "/>
    <numFmt numFmtId="167" formatCode="_ * #,##0_ ;_ * \-#,##0_ ;_ * &quot;-&quot;_ ;_ @_ "/>
    <numFmt numFmtId="168" formatCode="_ &quot;R$&quot;* #,##0.00_ ;_ &quot;R$&quot;* \-#,##0.00_ ;_ &quot;R$&quot;* &quot;-&quot;??_ ;_ @_ "/>
    <numFmt numFmtId="169" formatCode="_ * #,##0.00_ ;_ * \-#,##0.00_ ;_ * &quot;-&quot;??_ ;_ @_ "/>
    <numFmt numFmtId="170" formatCode="0.00_)"/>
    <numFmt numFmtId="171" formatCode="_(* #,##0.0000_);_(* \(#,##0.0000\);_(* &quot;-&quot;??_);_(@_)"/>
    <numFmt numFmtId="172" formatCode="_(* #,##0.000_);_(* \(#,##0.000\);_(* &quot;-&quot;??_);_(@_)"/>
    <numFmt numFmtId="173" formatCode="0.0000"/>
    <numFmt numFmtId="174" formatCode="_ * #,##0.000_ ;_ * \-#,##0.000_ ;_ * &quot;-&quot;??_ ;_ @_ "/>
    <numFmt numFmtId="175" formatCode="_(* #,##0.000_);_(* \(#,##0.000\);_(* &quot;-&quot;???_);_(@_)"/>
    <numFmt numFmtId="176" formatCode="_(* #,##0.00000_);_(* \(#,##0.00000\);_(* &quot;-&quot;??_);_(@_)"/>
    <numFmt numFmtId="177" formatCode="#,##0.0000"/>
    <numFmt numFmtId="178" formatCode="#,##0.0"/>
    <numFmt numFmtId="179" formatCode="0.0%"/>
    <numFmt numFmtId="180" formatCode="0.000"/>
    <numFmt numFmtId="181" formatCode="0.0"/>
    <numFmt numFmtId="182" formatCode="_(* #,##0.0_);_(* \(#,##0.0\);_(* &quot;-&quot;??_);_(@_)"/>
    <numFmt numFmtId="183" formatCode="_(&quot;R$&quot;* #,##0.00_);_(&quot;R$&quot;* \(#,##0.00\);_(&quot;R$&quot;* &quot;-&quot;??_);_(@_)"/>
    <numFmt numFmtId="184" formatCode="_(* #,##0_);_(* \(#,##0\);_(* &quot;-&quot;??_);_(@_)"/>
    <numFmt numFmtId="185" formatCode="_ * #,##0.0000_ ;_ * \-#,##0.0000_ ;_ * &quot;-&quot;??_ ;_ @_ "/>
    <numFmt numFmtId="186" formatCode="_ * #,##0.00000_ ;_ * \-#,##0.00000_ ;_ * &quot;-&quot;??_ ;_ @_ "/>
    <numFmt numFmtId="187" formatCode="_(* #,##0.0_);_(* \(#,##0.0\);_(* &quot;-&quot;?_);_(@_)"/>
    <numFmt numFmtId="188" formatCode="_(* #,##0.0000_);_(* \(#,##0.0000\);_(* &quot;-&quot;????_);_(@_)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_ * #,##0.000000000_ ;_ * \-#,##0.000000000_ ;_ * &quot;-&quot;??_ ;_ @_ "/>
    <numFmt numFmtId="193" formatCode="_ * #,##0.0000000000_ ;_ * \-#,##0.0000000000_ ;_ * &quot;-&quot;??_ ;_ @_ "/>
    <numFmt numFmtId="194" formatCode="_ * #,##0.00000000000_ ;_ * \-#,##0.00000000000_ ;_ * &quot;-&quot;??_ ;_ @_ "/>
    <numFmt numFmtId="195" formatCode="0.000%"/>
    <numFmt numFmtId="196" formatCode="0.0000%"/>
    <numFmt numFmtId="197" formatCode="0.00000%"/>
    <numFmt numFmtId="198" formatCode="0.000000%"/>
    <numFmt numFmtId="199" formatCode="#,##0.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_(* #,##0.000000_);_(* \(#,##0.000000\);_(* &quot;-&quot;??????_);_(@_)"/>
    <numFmt numFmtId="207" formatCode="_(* #,##0.000000_);_(* \(#,##0.000000\);_(* &quot;-&quot;??_);_(@_)"/>
    <numFmt numFmtId="208" formatCode="d/m/yy"/>
    <numFmt numFmtId="209" formatCode="dd/mm/yy"/>
    <numFmt numFmtId="210" formatCode="_(* #,##0.0000000_);_(* \(#,##0.0000000\);_(* &quot;-&quot;??_);_(@_)"/>
    <numFmt numFmtId="211" formatCode="_(* #,##0.00000_);_(* \(#,##0.00000\);_(* &quot;-&quot;?????_);_(@_)"/>
    <numFmt numFmtId="212" formatCode="mmmm\-yy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Tahoma"/>
      <family val="0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2" fontId="4" fillId="0" borderId="0" xfId="19" applyNumberFormat="1">
      <alignment/>
      <protection/>
    </xf>
    <xf numFmtId="2" fontId="4" fillId="0" borderId="0" xfId="19" applyNumberFormat="1" applyAlignment="1">
      <alignment/>
      <protection/>
    </xf>
    <xf numFmtId="2" fontId="4" fillId="0" borderId="0" xfId="19" applyNumberFormat="1" applyAlignment="1">
      <alignment horizontal="center"/>
      <protection/>
    </xf>
    <xf numFmtId="165" fontId="6" fillId="2" borderId="1" xfId="19" applyNumberFormat="1" applyFont="1" applyFill="1" applyBorder="1">
      <alignment/>
      <protection/>
    </xf>
    <xf numFmtId="2" fontId="4" fillId="0" borderId="0" xfId="19" applyNumberFormat="1" applyFont="1">
      <alignment/>
      <protection/>
    </xf>
    <xf numFmtId="2" fontId="0" fillId="0" borderId="0" xfId="19" applyNumberFormat="1" applyFont="1" applyBorder="1" applyAlignment="1">
      <alignment/>
      <protection/>
    </xf>
    <xf numFmtId="2" fontId="6" fillId="0" borderId="2" xfId="19" applyNumberFormat="1" applyFont="1" applyBorder="1" applyAlignment="1">
      <alignment horizontal="center"/>
      <protection/>
    </xf>
    <xf numFmtId="2" fontId="0" fillId="2" borderId="2" xfId="19" applyNumberFormat="1" applyFont="1" applyFill="1" applyBorder="1" applyAlignment="1">
      <alignment horizontal="centerContinuous"/>
      <protection/>
    </xf>
    <xf numFmtId="2" fontId="1" fillId="3" borderId="3" xfId="19" applyNumberFormat="1" applyFont="1" applyFill="1" applyBorder="1">
      <alignment/>
      <protection/>
    </xf>
    <xf numFmtId="2" fontId="1" fillId="3" borderId="4" xfId="19" applyNumberFormat="1" applyFont="1" applyFill="1" applyBorder="1">
      <alignment/>
      <protection/>
    </xf>
    <xf numFmtId="2" fontId="0" fillId="0" borderId="0" xfId="19" applyNumberFormat="1" applyFont="1">
      <alignment/>
      <protection/>
    </xf>
    <xf numFmtId="4" fontId="0" fillId="0" borderId="5" xfId="19" applyNumberFormat="1" applyFont="1" applyBorder="1" applyAlignment="1">
      <alignment horizontal="center" vertical="center"/>
      <protection/>
    </xf>
    <xf numFmtId="2" fontId="4" fillId="0" borderId="6" xfId="19" applyNumberFormat="1" applyFont="1" applyBorder="1">
      <alignment/>
      <protection/>
    </xf>
    <xf numFmtId="2" fontId="4" fillId="0" borderId="7" xfId="19" applyNumberFormat="1" applyFont="1" applyBorder="1">
      <alignment/>
      <protection/>
    </xf>
    <xf numFmtId="2" fontId="4" fillId="0" borderId="8" xfId="19" applyNumberFormat="1" applyFont="1" applyBorder="1">
      <alignment/>
      <protection/>
    </xf>
    <xf numFmtId="2" fontId="4" fillId="0" borderId="8" xfId="19" applyNumberFormat="1" applyFont="1" applyBorder="1" applyAlignment="1">
      <alignment horizontal="center"/>
      <protection/>
    </xf>
    <xf numFmtId="2" fontId="4" fillId="0" borderId="9" xfId="19" applyNumberFormat="1" applyFont="1" applyBorder="1" applyAlignment="1">
      <alignment/>
      <protection/>
    </xf>
    <xf numFmtId="2" fontId="4" fillId="0" borderId="10" xfId="19" applyNumberFormat="1" applyFont="1" applyBorder="1" applyAlignment="1">
      <alignment horizontal="centerContinuous"/>
      <protection/>
    </xf>
    <xf numFmtId="2" fontId="10" fillId="0" borderId="10" xfId="19" applyNumberFormat="1" applyFont="1" applyBorder="1" applyAlignment="1">
      <alignment horizontal="centerContinuous"/>
      <protection/>
    </xf>
    <xf numFmtId="2" fontId="4" fillId="0" borderId="11" xfId="19" applyNumberFormat="1" applyFont="1" applyBorder="1" applyAlignment="1">
      <alignment horizontal="centerContinuous"/>
      <protection/>
    </xf>
    <xf numFmtId="2" fontId="10" fillId="0" borderId="12" xfId="19" applyNumberFormat="1" applyFont="1" applyBorder="1" applyAlignment="1">
      <alignment horizontal="center"/>
      <protection/>
    </xf>
    <xf numFmtId="2" fontId="10" fillId="0" borderId="13" xfId="19" applyNumberFormat="1" applyFont="1" applyBorder="1" applyAlignment="1">
      <alignment horizontal="centerContinuous"/>
      <protection/>
    </xf>
    <xf numFmtId="2" fontId="10" fillId="0" borderId="13" xfId="19" applyNumberFormat="1" applyFont="1" applyBorder="1" applyAlignment="1">
      <alignment horizontal="center"/>
      <protection/>
    </xf>
    <xf numFmtId="2" fontId="10" fillId="0" borderId="14" xfId="19" applyNumberFormat="1" applyFont="1" applyBorder="1" applyAlignment="1" applyProtection="1">
      <alignment horizontal="centerContinuous"/>
      <protection locked="0"/>
    </xf>
    <xf numFmtId="2" fontId="10" fillId="0" borderId="15" xfId="19" applyNumberFormat="1" applyFont="1" applyBorder="1" applyAlignment="1">
      <alignment horizontal="centerContinuous"/>
      <protection/>
    </xf>
    <xf numFmtId="2" fontId="10" fillId="0" borderId="16" xfId="19" applyNumberFormat="1" applyFont="1" applyBorder="1" applyAlignment="1">
      <alignment horizontal="centerContinuous"/>
      <protection/>
    </xf>
    <xf numFmtId="2" fontId="10" fillId="0" borderId="17" xfId="19" applyNumberFormat="1" applyFont="1" applyBorder="1" applyAlignment="1">
      <alignment horizontal="centerContinuous"/>
      <protection/>
    </xf>
    <xf numFmtId="2" fontId="10" fillId="0" borderId="18" xfId="19" applyNumberFormat="1" applyFont="1" applyBorder="1" applyAlignment="1">
      <alignment horizontal="centerContinuous"/>
      <protection/>
    </xf>
    <xf numFmtId="2" fontId="10" fillId="0" borderId="18" xfId="19" applyNumberFormat="1" applyFont="1" applyBorder="1" applyAlignment="1">
      <alignment horizontal="center"/>
      <protection/>
    </xf>
    <xf numFmtId="2" fontId="10" fillId="0" borderId="19" xfId="19" applyNumberFormat="1" applyFont="1" applyBorder="1" applyAlignment="1">
      <alignment horizontal="centerContinuous"/>
      <protection/>
    </xf>
    <xf numFmtId="2" fontId="10" fillId="0" borderId="20" xfId="19" applyNumberFormat="1" applyFont="1" applyBorder="1" applyAlignment="1">
      <alignment horizontal="centerContinuous"/>
      <protection/>
    </xf>
    <xf numFmtId="1" fontId="4" fillId="0" borderId="21" xfId="19" applyNumberFormat="1" applyFont="1" applyBorder="1" applyAlignment="1">
      <alignment horizontal="center"/>
      <protection/>
    </xf>
    <xf numFmtId="2" fontId="4" fillId="0" borderId="22" xfId="19" applyNumberFormat="1" applyFont="1" applyBorder="1" applyAlignment="1">
      <alignment horizontal="left"/>
      <protection/>
    </xf>
    <xf numFmtId="2" fontId="4" fillId="0" borderId="23" xfId="19" applyNumberFormat="1" applyFont="1" applyBorder="1" applyAlignment="1">
      <alignment horizontal="centerContinuous"/>
      <protection/>
    </xf>
    <xf numFmtId="165" fontId="4" fillId="3" borderId="23" xfId="19" applyNumberFormat="1" applyFont="1" applyFill="1" applyBorder="1" applyAlignment="1">
      <alignment horizontal="right"/>
      <protection/>
    </xf>
    <xf numFmtId="2" fontId="4" fillId="0" borderId="23" xfId="19" applyNumberFormat="1" applyFont="1" applyBorder="1" applyAlignment="1">
      <alignment horizontal="center"/>
      <protection/>
    </xf>
    <xf numFmtId="2" fontId="4" fillId="3" borderId="5" xfId="19" applyNumberFormat="1" applyFont="1" applyFill="1" applyBorder="1" applyAlignment="1" applyProtection="1">
      <alignment/>
      <protection locked="0"/>
    </xf>
    <xf numFmtId="2" fontId="4" fillId="0" borderId="5" xfId="19" applyNumberFormat="1" applyFont="1" applyBorder="1" applyProtection="1">
      <alignment/>
      <protection locked="0"/>
    </xf>
    <xf numFmtId="2" fontId="4" fillId="3" borderId="5" xfId="19" applyNumberFormat="1" applyFont="1" applyFill="1" applyBorder="1">
      <alignment/>
      <protection/>
    </xf>
    <xf numFmtId="2" fontId="4" fillId="3" borderId="24" xfId="19" applyNumberFormat="1" applyFont="1" applyFill="1" applyBorder="1">
      <alignment/>
      <protection/>
    </xf>
    <xf numFmtId="2" fontId="4" fillId="0" borderId="22" xfId="19" applyNumberFormat="1" applyFont="1" applyBorder="1">
      <alignment/>
      <protection/>
    </xf>
    <xf numFmtId="2" fontId="4" fillId="0" borderId="23" xfId="19" applyNumberFormat="1" applyFont="1" applyBorder="1">
      <alignment/>
      <protection/>
    </xf>
    <xf numFmtId="165" fontId="4" fillId="4" borderId="23" xfId="19" applyNumberFormat="1" applyFont="1" applyFill="1" applyBorder="1" applyAlignment="1">
      <alignment horizontal="right"/>
      <protection/>
    </xf>
    <xf numFmtId="2" fontId="4" fillId="4" borderId="23" xfId="19" applyNumberFormat="1" applyFont="1" applyFill="1" applyBorder="1" applyAlignment="1">
      <alignment horizontal="center"/>
      <protection/>
    </xf>
    <xf numFmtId="2" fontId="4" fillId="4" borderId="5" xfId="19" applyNumberFormat="1" applyFont="1" applyFill="1" applyBorder="1" applyAlignment="1" applyProtection="1">
      <alignment/>
      <protection/>
    </xf>
    <xf numFmtId="2" fontId="4" fillId="4" borderId="5" xfId="19" applyNumberFormat="1" applyFont="1" applyFill="1" applyBorder="1" applyProtection="1">
      <alignment/>
      <protection/>
    </xf>
    <xf numFmtId="2" fontId="4" fillId="4" borderId="24" xfId="19" applyNumberFormat="1" applyFont="1" applyFill="1" applyBorder="1" applyProtection="1">
      <alignment/>
      <protection/>
    </xf>
    <xf numFmtId="0" fontId="0" fillId="0" borderId="0" xfId="0" applyFont="1" applyBorder="1" applyAlignment="1">
      <alignment/>
    </xf>
    <xf numFmtId="2" fontId="4" fillId="0" borderId="0" xfId="19" applyNumberFormat="1" applyFont="1" applyBorder="1">
      <alignment/>
      <protection/>
    </xf>
    <xf numFmtId="2" fontId="4" fillId="0" borderId="0" xfId="19" applyNumberFormat="1" applyFont="1" applyAlignment="1">
      <alignment horizontal="center"/>
      <protection/>
    </xf>
    <xf numFmtId="2" fontId="4" fillId="0" borderId="0" xfId="19" applyNumberFormat="1" applyFont="1" applyAlignment="1">
      <alignment/>
      <protection/>
    </xf>
    <xf numFmtId="2" fontId="4" fillId="0" borderId="0" xfId="19" applyNumberFormat="1" applyFont="1" applyBorder="1" applyProtection="1">
      <alignment/>
      <protection/>
    </xf>
    <xf numFmtId="2" fontId="4" fillId="0" borderId="0" xfId="19" applyNumberFormat="1" applyFont="1" applyBorder="1" applyProtection="1">
      <alignment/>
      <protection locked="0"/>
    </xf>
    <xf numFmtId="2" fontId="4" fillId="0" borderId="0" xfId="19" applyNumberFormat="1" applyFont="1" applyBorder="1" applyAlignment="1" applyProtection="1">
      <alignment horizontal="center"/>
      <protection/>
    </xf>
    <xf numFmtId="2" fontId="4" fillId="0" borderId="0" xfId="19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4" fillId="0" borderId="0" xfId="19" applyNumberFormat="1" applyFont="1" applyBorder="1" applyAlignment="1" applyProtection="1" quotePrefix="1">
      <alignment horizontal="left"/>
      <protection/>
    </xf>
    <xf numFmtId="2" fontId="4" fillId="0" borderId="0" xfId="19" applyNumberFormat="1" applyFont="1" applyProtection="1">
      <alignment/>
      <protection/>
    </xf>
    <xf numFmtId="1" fontId="4" fillId="0" borderId="0" xfId="19" applyNumberFormat="1" applyFont="1" applyBorder="1" applyAlignment="1">
      <alignment horizontal="center"/>
      <protection/>
    </xf>
    <xf numFmtId="1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>
      <alignment/>
      <protection/>
    </xf>
    <xf numFmtId="165" fontId="4" fillId="2" borderId="0" xfId="19" applyNumberFormat="1" applyFont="1" applyFill="1" applyBorder="1" applyAlignment="1">
      <alignment horizontal="right"/>
      <protection/>
    </xf>
    <xf numFmtId="2" fontId="4" fillId="2" borderId="0" xfId="19" applyNumberFormat="1" applyFont="1" applyFill="1" applyBorder="1" applyAlignment="1">
      <alignment horizontal="center"/>
      <protection/>
    </xf>
    <xf numFmtId="2" fontId="4" fillId="2" borderId="0" xfId="19" applyNumberFormat="1" applyFont="1" applyFill="1" applyBorder="1" applyAlignment="1" applyProtection="1">
      <alignment/>
      <protection locked="0"/>
    </xf>
    <xf numFmtId="2" fontId="4" fillId="2" borderId="0" xfId="19" applyNumberFormat="1" applyFont="1" applyFill="1" applyBorder="1" applyProtection="1">
      <alignment/>
      <protection locked="0"/>
    </xf>
    <xf numFmtId="2" fontId="10" fillId="3" borderId="2" xfId="19" applyNumberFormat="1" applyFont="1" applyFill="1" applyBorder="1" applyAlignment="1">
      <alignment/>
      <protection/>
    </xf>
    <xf numFmtId="2" fontId="4" fillId="0" borderId="23" xfId="19" applyNumberFormat="1" applyFont="1" applyBorder="1" applyAlignment="1">
      <alignment vertical="center"/>
      <protection/>
    </xf>
    <xf numFmtId="2" fontId="4" fillId="0" borderId="5" xfId="19" applyNumberFormat="1" applyFont="1" applyBorder="1" applyAlignment="1">
      <alignment horizontal="center" vertical="center"/>
      <protection/>
    </xf>
    <xf numFmtId="2" fontId="4" fillId="0" borderId="5" xfId="19" applyNumberFormat="1" applyFont="1" applyBorder="1" applyAlignment="1">
      <alignment vertical="center"/>
      <protection/>
    </xf>
    <xf numFmtId="0" fontId="11" fillId="5" borderId="0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9" fontId="0" fillId="0" borderId="5" xfId="21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15" fillId="5" borderId="0" xfId="0" applyNumberFormat="1" applyFont="1" applyFill="1" applyAlignment="1" applyProtection="1">
      <alignment horizontal="center" vertical="top"/>
      <protection/>
    </xf>
    <xf numFmtId="0" fontId="0" fillId="5" borderId="0" xfId="0" applyFill="1" applyAlignment="1" applyProtection="1">
      <alignment/>
      <protection/>
    </xf>
    <xf numFmtId="0" fontId="0" fillId="0" borderId="5" xfId="0" applyFont="1" applyFill="1" applyBorder="1" applyAlignment="1">
      <alignment horizontal="center"/>
    </xf>
    <xf numFmtId="169" fontId="0" fillId="0" borderId="5" xfId="2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/>
    </xf>
    <xf numFmtId="4" fontId="0" fillId="0" borderId="5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 applyProtection="1">
      <alignment horizontal="left" vertical="top"/>
      <protection/>
    </xf>
    <xf numFmtId="4" fontId="19" fillId="0" borderId="28" xfId="0" applyNumberFormat="1" applyFont="1" applyFill="1" applyBorder="1" applyAlignment="1" applyProtection="1">
      <alignment horizontal="left" vertical="top"/>
      <protection/>
    </xf>
    <xf numFmtId="4" fontId="19" fillId="0" borderId="23" xfId="0" applyNumberFormat="1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  <xf numFmtId="4" fontId="19" fillId="0" borderId="22" xfId="0" applyNumberFormat="1" applyFont="1" applyFill="1" applyBorder="1" applyAlignment="1" applyProtection="1">
      <alignment horizontal="center" vertical="top"/>
      <protection/>
    </xf>
    <xf numFmtId="4" fontId="19" fillId="0" borderId="28" xfId="0" applyNumberFormat="1" applyFont="1" applyFill="1" applyBorder="1" applyAlignment="1" applyProtection="1">
      <alignment horizontal="center" vertical="top"/>
      <protection/>
    </xf>
    <xf numFmtId="4" fontId="19" fillId="0" borderId="23" xfId="0" applyNumberFormat="1" applyFont="1" applyFill="1" applyBorder="1" applyAlignment="1" applyProtection="1">
      <alignment horizontal="center" vertical="top"/>
      <protection/>
    </xf>
    <xf numFmtId="4" fontId="19" fillId="0" borderId="28" xfId="0" applyNumberFormat="1" applyFont="1" applyFill="1" applyBorder="1" applyAlignment="1" applyProtection="1">
      <alignment horizontal="left"/>
      <protection/>
    </xf>
    <xf numFmtId="4" fontId="19" fillId="0" borderId="23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10" fontId="0" fillId="0" borderId="34" xfId="20" applyNumberForma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18" fillId="0" borderId="5" xfId="21" applyNumberFormat="1" applyFont="1" applyFill="1" applyBorder="1" applyAlignment="1">
      <alignment/>
    </xf>
    <xf numFmtId="10" fontId="0" fillId="0" borderId="0" xfId="20" applyNumberForma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0" xfId="2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21" applyFont="1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/>
    </xf>
    <xf numFmtId="169" fontId="0" fillId="0" borderId="5" xfId="2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5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 horizontal="left"/>
    </xf>
    <xf numFmtId="169" fontId="0" fillId="0" borderId="5" xfId="2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 applyProtection="1">
      <alignment/>
      <protection/>
    </xf>
    <xf numFmtId="172" fontId="0" fillId="0" borderId="5" xfId="21" applyNumberFormat="1" applyFill="1" applyBorder="1" applyAlignment="1" applyProtection="1">
      <alignment horizontal="center"/>
      <protection/>
    </xf>
    <xf numFmtId="169" fontId="0" fillId="0" borderId="0" xfId="21" applyFill="1" applyBorder="1" applyAlignment="1" applyProtection="1">
      <alignment horizontal="center"/>
      <protection/>
    </xf>
    <xf numFmtId="172" fontId="0" fillId="0" borderId="0" xfId="21" applyNumberFormat="1" applyFill="1" applyBorder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0" fillId="0" borderId="5" xfId="0" applyFill="1" applyBorder="1" applyAlignment="1">
      <alignment/>
    </xf>
    <xf numFmtId="169" fontId="0" fillId="0" borderId="0" xfId="2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9" fontId="0" fillId="0" borderId="0" xfId="21" applyFill="1" applyBorder="1" applyAlignment="1" applyProtection="1">
      <alignment/>
      <protection/>
    </xf>
    <xf numFmtId="0" fontId="0" fillId="0" borderId="5" xfId="0" applyFont="1" applyFill="1" applyBorder="1" applyAlignment="1">
      <alignment horizontal="left"/>
    </xf>
    <xf numFmtId="169" fontId="0" fillId="0" borderId="35" xfId="21" applyFill="1" applyBorder="1" applyAlignment="1" applyProtection="1">
      <alignment horizontal="center"/>
      <protection/>
    </xf>
    <xf numFmtId="169" fontId="0" fillId="0" borderId="5" xfId="2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22" xfId="0" applyFill="1" applyBorder="1" applyAlignment="1">
      <alignment/>
    </xf>
    <xf numFmtId="185" fontId="0" fillId="0" borderId="0" xfId="21" applyNumberFormat="1" applyFill="1" applyAlignment="1">
      <alignment/>
    </xf>
    <xf numFmtId="185" fontId="0" fillId="0" borderId="5" xfId="21" applyNumberFormat="1" applyFill="1" applyBorder="1" applyAlignment="1">
      <alignment/>
    </xf>
    <xf numFmtId="188" fontId="0" fillId="0" borderId="5" xfId="0" applyNumberFormat="1" applyFill="1" applyBorder="1" applyAlignment="1">
      <alignment/>
    </xf>
    <xf numFmtId="173" fontId="0" fillId="0" borderId="5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9" fontId="0" fillId="0" borderId="5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21" applyNumberFormat="1" applyFont="1" applyFill="1" applyAlignment="1">
      <alignment/>
    </xf>
    <xf numFmtId="185" fontId="0" fillId="0" borderId="5" xfId="21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9" fontId="1" fillId="0" borderId="5" xfId="21" applyFont="1" applyFill="1" applyBorder="1" applyAlignment="1">
      <alignment/>
    </xf>
    <xf numFmtId="185" fontId="0" fillId="0" borderId="0" xfId="21" applyNumberFormat="1" applyFont="1" applyFill="1" applyBorder="1" applyAlignment="1">
      <alignment/>
    </xf>
    <xf numFmtId="0" fontId="11" fillId="5" borderId="0" xfId="0" applyFont="1" applyFill="1" applyAlignment="1">
      <alignment horizontal="center"/>
    </xf>
    <xf numFmtId="4" fontId="19" fillId="5" borderId="28" xfId="0" applyNumberFormat="1" applyFont="1" applyFill="1" applyBorder="1" applyAlignment="1" applyProtection="1">
      <alignment horizontal="left" vertical="top"/>
      <protection/>
    </xf>
    <xf numFmtId="169" fontId="0" fillId="5" borderId="26" xfId="21" applyFont="1" applyFill="1" applyBorder="1" applyAlignment="1">
      <alignment horizontal="left"/>
    </xf>
    <xf numFmtId="2" fontId="4" fillId="5" borderId="26" xfId="19" applyNumberFormat="1" applyFont="1" applyFill="1" applyBorder="1">
      <alignment/>
      <protection/>
    </xf>
    <xf numFmtId="2" fontId="1" fillId="5" borderId="14" xfId="19" applyNumberFormat="1" applyFont="1" applyFill="1" applyBorder="1" applyAlignment="1" applyProtection="1">
      <alignment horizontal="centerContinuous"/>
      <protection locked="0"/>
    </xf>
    <xf numFmtId="2" fontId="1" fillId="5" borderId="15" xfId="19" applyNumberFormat="1" applyFont="1" applyFill="1" applyBorder="1" applyAlignment="1">
      <alignment horizontal="centerContinuous"/>
      <protection/>
    </xf>
    <xf numFmtId="2" fontId="1" fillId="5" borderId="19" xfId="19" applyNumberFormat="1" applyFont="1" applyFill="1" applyBorder="1" applyAlignment="1">
      <alignment horizontal="centerContinuous"/>
      <protection/>
    </xf>
    <xf numFmtId="169" fontId="0" fillId="5" borderId="5" xfId="21" applyFont="1" applyFill="1" applyBorder="1" applyAlignment="1" applyProtection="1">
      <alignment/>
      <protection locked="0"/>
    </xf>
    <xf numFmtId="169" fontId="0" fillId="5" borderId="5" xfId="21" applyFont="1" applyFill="1" applyBorder="1" applyAlignment="1">
      <alignment/>
    </xf>
    <xf numFmtId="2" fontId="0" fillId="5" borderId="0" xfId="19" applyNumberFormat="1" applyFont="1" applyFill="1" applyBorder="1" applyProtection="1">
      <alignment/>
      <protection locked="0"/>
    </xf>
    <xf numFmtId="2" fontId="0" fillId="5" borderId="0" xfId="19" applyNumberFormat="1" applyFont="1" applyFill="1" applyBorder="1">
      <alignment/>
      <protection/>
    </xf>
    <xf numFmtId="4" fontId="1" fillId="5" borderId="1" xfId="19" applyNumberFormat="1" applyFont="1" applyFill="1" applyBorder="1">
      <alignment/>
      <protection/>
    </xf>
    <xf numFmtId="10" fontId="0" fillId="5" borderId="2" xfId="20" applyNumberFormat="1" applyFont="1" applyFill="1" applyBorder="1" applyAlignment="1">
      <alignment horizontal="centerContinuous"/>
    </xf>
    <xf numFmtId="10" fontId="1" fillId="5" borderId="3" xfId="20" applyNumberFormat="1" applyFont="1" applyFill="1" applyBorder="1" applyAlignment="1">
      <alignment/>
    </xf>
    <xf numFmtId="2" fontId="0" fillId="5" borderId="0" xfId="19" applyNumberFormat="1" applyFont="1" applyFill="1">
      <alignment/>
      <protection/>
    </xf>
    <xf numFmtId="2" fontId="0" fillId="5" borderId="0" xfId="19" applyNumberFormat="1" applyFont="1" applyFill="1" applyAlignment="1">
      <alignment horizontal="center"/>
      <protection/>
    </xf>
    <xf numFmtId="4" fontId="22" fillId="5" borderId="28" xfId="0" applyNumberFormat="1" applyFont="1" applyFill="1" applyBorder="1" applyAlignment="1" applyProtection="1">
      <alignment horizontal="left" vertical="top"/>
      <protection/>
    </xf>
    <xf numFmtId="4" fontId="19" fillId="5" borderId="22" xfId="0" applyNumberFormat="1" applyFont="1" applyFill="1" applyBorder="1" applyAlignment="1" applyProtection="1">
      <alignment horizontal="left" vertical="top"/>
      <protection/>
    </xf>
    <xf numFmtId="169" fontId="8" fillId="5" borderId="5" xfId="21" applyFont="1" applyFill="1" applyBorder="1" applyAlignment="1">
      <alignment horizontal="left" vertical="center"/>
    </xf>
    <xf numFmtId="4" fontId="20" fillId="5" borderId="23" xfId="0" applyNumberFormat="1" applyFont="1" applyFill="1" applyBorder="1" applyAlignment="1" applyProtection="1">
      <alignment horizontal="left" vertical="top"/>
      <protection/>
    </xf>
    <xf numFmtId="4" fontId="19" fillId="5" borderId="14" xfId="0" applyNumberFormat="1" applyFont="1" applyFill="1" applyBorder="1" applyAlignment="1" applyProtection="1">
      <alignment horizontal="center" vertical="top"/>
      <protection/>
    </xf>
    <xf numFmtId="4" fontId="19" fillId="5" borderId="36" xfId="0" applyNumberFormat="1" applyFont="1" applyFill="1" applyBorder="1" applyAlignment="1" applyProtection="1">
      <alignment horizontal="center" vertical="top"/>
      <protection/>
    </xf>
    <xf numFmtId="4" fontId="19" fillId="5" borderId="15" xfId="0" applyNumberFormat="1" applyFont="1" applyFill="1" applyBorder="1" applyAlignment="1" applyProtection="1">
      <alignment horizontal="center" vertical="top"/>
      <protection/>
    </xf>
    <xf numFmtId="2" fontId="4" fillId="5" borderId="0" xfId="19" applyNumberFormat="1" applyFill="1">
      <alignment/>
      <protection/>
    </xf>
    <xf numFmtId="2" fontId="19" fillId="5" borderId="0" xfId="19" applyNumberFormat="1" applyFont="1" applyFill="1">
      <alignment/>
      <protection/>
    </xf>
    <xf numFmtId="0" fontId="0" fillId="5" borderId="28" xfId="0" applyFill="1" applyBorder="1" applyAlignment="1" applyProtection="1">
      <alignment/>
      <protection/>
    </xf>
    <xf numFmtId="0" fontId="0" fillId="5" borderId="23" xfId="0" applyFill="1" applyBorder="1" applyAlignment="1" applyProtection="1">
      <alignment/>
      <protection/>
    </xf>
    <xf numFmtId="4" fontId="22" fillId="5" borderId="0" xfId="0" applyNumberFormat="1" applyFont="1" applyFill="1" applyBorder="1" applyAlignment="1" applyProtection="1">
      <alignment horizontal="left" vertical="top"/>
      <protection/>
    </xf>
    <xf numFmtId="4" fontId="20" fillId="5" borderId="0" xfId="0" applyNumberFormat="1" applyFont="1" applyFill="1" applyBorder="1" applyAlignment="1" applyProtection="1">
      <alignment horizontal="left" vertical="top"/>
      <protection/>
    </xf>
    <xf numFmtId="209" fontId="19" fillId="5" borderId="23" xfId="0" applyNumberFormat="1" applyFont="1" applyFill="1" applyBorder="1" applyAlignment="1" applyProtection="1">
      <alignment horizontal="left" vertical="top"/>
      <protection/>
    </xf>
    <xf numFmtId="4" fontId="19" fillId="5" borderId="22" xfId="0" applyNumberFormat="1" applyFont="1" applyFill="1" applyBorder="1" applyAlignment="1" applyProtection="1">
      <alignment horizontal="right" vertical="top"/>
      <protection/>
    </xf>
    <xf numFmtId="2" fontId="0" fillId="5" borderId="6" xfId="19" applyNumberFormat="1" applyFont="1" applyFill="1" applyBorder="1">
      <alignment/>
      <protection/>
    </xf>
    <xf numFmtId="2" fontId="0" fillId="5" borderId="7" xfId="19" applyNumberFormat="1" applyFont="1" applyFill="1" applyBorder="1">
      <alignment/>
      <protection/>
    </xf>
    <xf numFmtId="2" fontId="0" fillId="5" borderId="8" xfId="19" applyNumberFormat="1" applyFont="1" applyFill="1" applyBorder="1">
      <alignment/>
      <protection/>
    </xf>
    <xf numFmtId="2" fontId="0" fillId="5" borderId="8" xfId="19" applyNumberFormat="1" applyFont="1" applyFill="1" applyBorder="1" applyAlignment="1">
      <alignment horizontal="center"/>
      <protection/>
    </xf>
    <xf numFmtId="2" fontId="0" fillId="5" borderId="0" xfId="19" applyNumberFormat="1" applyFont="1" applyFill="1" applyBorder="1" applyAlignment="1">
      <alignment horizontal="center"/>
      <protection/>
    </xf>
    <xf numFmtId="2" fontId="1" fillId="5" borderId="12" xfId="19" applyNumberFormat="1" applyFont="1" applyFill="1" applyBorder="1" applyAlignment="1">
      <alignment horizontal="center"/>
      <protection/>
    </xf>
    <xf numFmtId="2" fontId="1" fillId="5" borderId="13" xfId="19" applyNumberFormat="1" applyFont="1" applyFill="1" applyBorder="1" applyAlignment="1">
      <alignment horizontal="centerContinuous"/>
      <protection/>
    </xf>
    <xf numFmtId="2" fontId="1" fillId="5" borderId="13" xfId="19" applyNumberFormat="1" applyFont="1" applyFill="1" applyBorder="1" applyAlignment="1">
      <alignment horizontal="center"/>
      <protection/>
    </xf>
    <xf numFmtId="2" fontId="1" fillId="5" borderId="17" xfId="19" applyNumberFormat="1" applyFont="1" applyFill="1" applyBorder="1" applyAlignment="1">
      <alignment horizontal="center"/>
      <protection/>
    </xf>
    <xf numFmtId="2" fontId="1" fillId="5" borderId="17" xfId="19" applyNumberFormat="1" applyFont="1" applyFill="1" applyBorder="1" applyAlignment="1">
      <alignment horizontal="centerContinuous"/>
      <protection/>
    </xf>
    <xf numFmtId="2" fontId="1" fillId="5" borderId="18" xfId="19" applyNumberFormat="1" applyFont="1" applyFill="1" applyBorder="1" applyAlignment="1">
      <alignment horizontal="centerContinuous"/>
      <protection/>
    </xf>
    <xf numFmtId="2" fontId="1" fillId="5" borderId="18" xfId="19" applyNumberFormat="1" applyFont="1" applyFill="1" applyBorder="1" applyAlignment="1">
      <alignment horizontal="center"/>
      <protection/>
    </xf>
    <xf numFmtId="2" fontId="0" fillId="5" borderId="5" xfId="19" applyNumberFormat="1" applyFont="1" applyFill="1" applyBorder="1" applyProtection="1">
      <alignment/>
      <protection locked="0"/>
    </xf>
    <xf numFmtId="2" fontId="0" fillId="5" borderId="5" xfId="19" applyNumberFormat="1" applyFont="1" applyFill="1" applyBorder="1">
      <alignment/>
      <protection/>
    </xf>
    <xf numFmtId="1" fontId="0" fillId="5" borderId="0" xfId="19" applyNumberFormat="1" applyFont="1" applyFill="1" applyBorder="1" applyAlignment="1">
      <alignment horizontal="center"/>
      <protection/>
    </xf>
    <xf numFmtId="165" fontId="0" fillId="5" borderId="0" xfId="19" applyNumberFormat="1" applyFont="1" applyFill="1" applyBorder="1" applyAlignment="1">
      <alignment horizontal="right"/>
      <protection/>
    </xf>
    <xf numFmtId="2" fontId="1" fillId="5" borderId="2" xfId="19" applyNumberFormat="1" applyFont="1" applyFill="1" applyBorder="1" applyAlignment="1">
      <alignment horizontal="center"/>
      <protection/>
    </xf>
    <xf numFmtId="169" fontId="0" fillId="5" borderId="2" xfId="21" applyFont="1" applyFill="1" applyBorder="1" applyAlignment="1">
      <alignment horizontal="centerContinuous"/>
    </xf>
    <xf numFmtId="9" fontId="1" fillId="5" borderId="3" xfId="20" applyFont="1" applyFill="1" applyBorder="1" applyAlignment="1">
      <alignment/>
    </xf>
    <xf numFmtId="169" fontId="1" fillId="5" borderId="23" xfId="21" applyFont="1" applyFill="1" applyBorder="1" applyAlignment="1">
      <alignment vertical="center"/>
    </xf>
    <xf numFmtId="2" fontId="0" fillId="5" borderId="5" xfId="19" applyNumberFormat="1" applyFont="1" applyFill="1" applyBorder="1" applyAlignment="1">
      <alignment horizontal="center" vertical="center"/>
      <protection/>
    </xf>
    <xf numFmtId="2" fontId="0" fillId="5" borderId="22" xfId="19" applyNumberFormat="1" applyFont="1" applyFill="1" applyBorder="1" applyAlignment="1">
      <alignment horizontal="center" vertical="center"/>
      <protection/>
    </xf>
    <xf numFmtId="4" fontId="1" fillId="5" borderId="5" xfId="19" applyNumberFormat="1" applyFont="1" applyFill="1" applyBorder="1" applyAlignment="1">
      <alignment horizontal="center" vertical="center"/>
      <protection/>
    </xf>
    <xf numFmtId="2" fontId="4" fillId="5" borderId="0" xfId="19" applyNumberFormat="1" applyFont="1" applyFill="1">
      <alignment/>
      <protection/>
    </xf>
    <xf numFmtId="2" fontId="4" fillId="5" borderId="0" xfId="19" applyNumberFormat="1" applyFont="1" applyFill="1" applyAlignment="1">
      <alignment horizontal="center"/>
      <protection/>
    </xf>
    <xf numFmtId="2" fontId="4" fillId="5" borderId="0" xfId="19" applyNumberFormat="1" applyFill="1" applyAlignment="1">
      <alignment horizontal="center"/>
      <protection/>
    </xf>
    <xf numFmtId="185" fontId="0" fillId="0" borderId="5" xfId="21" applyNumberFormat="1" applyFont="1" applyFill="1" applyBorder="1" applyAlignment="1">
      <alignment horizontal="center"/>
    </xf>
    <xf numFmtId="185" fontId="0" fillId="0" borderId="0" xfId="21" applyNumberFormat="1" applyFont="1" applyFill="1" applyBorder="1" applyAlignment="1">
      <alignment horizontal="center"/>
    </xf>
    <xf numFmtId="169" fontId="0" fillId="0" borderId="5" xfId="21" applyFont="1" applyFill="1" applyBorder="1" applyAlignment="1" applyProtection="1">
      <alignment horizontal="center"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4" fontId="15" fillId="0" borderId="0" xfId="0" applyNumberFormat="1" applyFont="1" applyFill="1" applyAlignment="1" applyProtection="1">
      <alignment horizontal="center" vertical="top"/>
      <protection/>
    </xf>
    <xf numFmtId="4" fontId="19" fillId="0" borderId="5" xfId="0" applyNumberFormat="1" applyFont="1" applyFill="1" applyBorder="1" applyAlignment="1" applyProtection="1">
      <alignment horizontal="left" vertical="top"/>
      <protection/>
    </xf>
    <xf numFmtId="0" fontId="6" fillId="0" borderId="22" xfId="0" applyFont="1" applyFill="1" applyBorder="1" applyAlignment="1" applyProtection="1">
      <alignment horizontal="right"/>
      <protection/>
    </xf>
    <xf numFmtId="10" fontId="6" fillId="0" borderId="23" xfId="20" applyNumberFormat="1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169" fontId="1" fillId="0" borderId="5" xfId="21" applyFont="1" applyFill="1" applyBorder="1" applyAlignment="1" applyProtection="1">
      <alignment horizontal="center"/>
      <protection/>
    </xf>
    <xf numFmtId="4" fontId="1" fillId="0" borderId="5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vertical="top" wrapText="1"/>
    </xf>
    <xf numFmtId="4" fontId="1" fillId="0" borderId="5" xfId="0" applyNumberFormat="1" applyFont="1" applyFill="1" applyBorder="1" applyAlignment="1">
      <alignment horizontal="center"/>
    </xf>
    <xf numFmtId="169" fontId="1" fillId="0" borderId="5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 applyProtection="1">
      <alignment wrapText="1"/>
      <protection/>
    </xf>
    <xf numFmtId="169" fontId="0" fillId="0" borderId="5" xfId="21" applyFont="1" applyFill="1" applyBorder="1" applyAlignment="1" applyProtection="1">
      <alignment/>
      <protection/>
    </xf>
    <xf numFmtId="169" fontId="0" fillId="0" borderId="5" xfId="21" applyFont="1" applyFill="1" applyBorder="1" applyAlignment="1">
      <alignment horizontal="center" wrapText="1"/>
    </xf>
    <xf numFmtId="169" fontId="0" fillId="0" borderId="5" xfId="21" applyFont="1" applyFill="1" applyBorder="1" applyAlignment="1">
      <alignment/>
    </xf>
    <xf numFmtId="169" fontId="1" fillId="0" borderId="5" xfId="21" applyFont="1" applyFill="1" applyBorder="1" applyAlignment="1">
      <alignment horizontal="center" wrapText="1"/>
    </xf>
    <xf numFmtId="169" fontId="1" fillId="0" borderId="5" xfId="21" applyFont="1" applyFill="1" applyBorder="1" applyAlignment="1">
      <alignment/>
    </xf>
    <xf numFmtId="169" fontId="0" fillId="0" borderId="5" xfId="21" applyFill="1" applyBorder="1" applyAlignment="1" applyProtection="1">
      <alignment/>
      <protection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 applyProtection="1">
      <alignment wrapText="1"/>
      <protection/>
    </xf>
    <xf numFmtId="169" fontId="1" fillId="0" borderId="5" xfId="2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5" xfId="0" applyFill="1" applyBorder="1" applyAlignment="1" applyProtection="1">
      <alignment wrapText="1"/>
      <protection/>
    </xf>
    <xf numFmtId="169" fontId="1" fillId="0" borderId="5" xfId="2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left" vertical="top"/>
    </xf>
    <xf numFmtId="0" fontId="8" fillId="0" borderId="5" xfId="0" applyNumberFormat="1" applyFont="1" applyFill="1" applyBorder="1" applyAlignment="1">
      <alignment horizontal="left" vertical="top"/>
    </xf>
    <xf numFmtId="0" fontId="0" fillId="0" borderId="5" xfId="0" applyNumberFormat="1" applyFont="1" applyFill="1" applyBorder="1" applyAlignment="1">
      <alignment horizontal="center" vertical="top"/>
    </xf>
    <xf numFmtId="4" fontId="0" fillId="0" borderId="5" xfId="0" applyNumberFormat="1" applyFont="1" applyFill="1" applyBorder="1" applyAlignment="1">
      <alignment vertical="top" wrapText="1"/>
    </xf>
    <xf numFmtId="169" fontId="0" fillId="0" borderId="5" xfId="2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>
      <alignment horizontal="left" vertical="top"/>
    </xf>
    <xf numFmtId="0" fontId="0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 wrapText="1"/>
    </xf>
    <xf numFmtId="0" fontId="25" fillId="0" borderId="0" xfId="0" applyFont="1" applyFill="1" applyAlignment="1" applyProtection="1">
      <alignment/>
      <protection/>
    </xf>
    <xf numFmtId="0" fontId="0" fillId="0" borderId="5" xfId="0" applyFont="1" applyFill="1" applyBorder="1" applyAlignment="1" applyProtection="1">
      <alignment wrapText="1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43" fontId="0" fillId="0" borderId="5" xfId="0" applyNumberFormat="1" applyFill="1" applyBorder="1" applyAlignment="1" applyProtection="1">
      <alignment/>
      <protection/>
    </xf>
    <xf numFmtId="0" fontId="1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right" vertical="top"/>
    </xf>
    <xf numFmtId="0" fontId="1" fillId="0" borderId="5" xfId="0" applyFont="1" applyFill="1" applyBorder="1" applyAlignment="1">
      <alignment horizontal="right" vertical="top"/>
    </xf>
    <xf numFmtId="0" fontId="0" fillId="0" borderId="0" xfId="0" applyFont="1" applyFill="1" applyAlignment="1" applyProtection="1">
      <alignment/>
      <protection/>
    </xf>
    <xf numFmtId="0" fontId="4" fillId="0" borderId="5" xfId="0" applyFont="1" applyFill="1" applyBorder="1" applyAlignment="1" applyProtection="1">
      <alignment horizontal="left"/>
      <protection/>
    </xf>
    <xf numFmtId="0" fontId="0" fillId="0" borderId="5" xfId="0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wrapText="1"/>
    </xf>
    <xf numFmtId="43" fontId="6" fillId="0" borderId="5" xfId="21" applyNumberFormat="1" applyFont="1" applyFill="1" applyBorder="1" applyAlignment="1" applyProtection="1">
      <alignment/>
      <protection/>
    </xf>
    <xf numFmtId="169" fontId="19" fillId="0" borderId="5" xfId="21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vertical="top" wrapText="1"/>
    </xf>
    <xf numFmtId="43" fontId="0" fillId="0" borderId="0" xfId="0" applyNumberForma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NumberFormat="1" applyFont="1" applyFill="1" applyAlignment="1">
      <alignment horizontal="center" vertical="top"/>
    </xf>
    <xf numFmtId="4" fontId="19" fillId="0" borderId="0" xfId="0" applyNumberFormat="1" applyFont="1" applyFill="1" applyAlignment="1">
      <alignment vertical="top" wrapText="1"/>
    </xf>
    <xf numFmtId="4" fontId="19" fillId="0" borderId="0" xfId="0" applyNumberFormat="1" applyFont="1" applyFill="1" applyAlignment="1">
      <alignment/>
    </xf>
    <xf numFmtId="169" fontId="23" fillId="0" borderId="0" xfId="2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3" fontId="25" fillId="0" borderId="0" xfId="0" applyNumberFormat="1" applyFont="1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207" fontId="0" fillId="0" borderId="0" xfId="0" applyNumberFormat="1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211" fontId="0" fillId="0" borderId="0" xfId="0" applyNumberFormat="1" applyFill="1" applyAlignment="1" applyProtection="1">
      <alignment/>
      <protection/>
    </xf>
    <xf numFmtId="4" fontId="19" fillId="5" borderId="22" xfId="0" applyNumberFormat="1" applyFont="1" applyFill="1" applyBorder="1" applyAlignment="1" applyProtection="1">
      <alignment/>
      <protection/>
    </xf>
    <xf numFmtId="169" fontId="24" fillId="0" borderId="0" xfId="21" applyFont="1" applyFill="1" applyAlignment="1" applyProtection="1">
      <alignment horizontal="center"/>
      <protection/>
    </xf>
    <xf numFmtId="4" fontId="19" fillId="0" borderId="28" xfId="0" applyNumberFormat="1" applyFont="1" applyFill="1" applyBorder="1" applyAlignment="1" applyProtection="1">
      <alignment horizontal="center" vertical="top"/>
      <protection/>
    </xf>
    <xf numFmtId="209" fontId="19" fillId="0" borderId="28" xfId="0" applyNumberFormat="1" applyFont="1" applyFill="1" applyBorder="1" applyAlignment="1" applyProtection="1">
      <alignment horizontal="center" vertical="top"/>
      <protection/>
    </xf>
    <xf numFmtId="4" fontId="20" fillId="0" borderId="22" xfId="0" applyNumberFormat="1" applyFont="1" applyFill="1" applyBorder="1" applyAlignment="1" applyProtection="1">
      <alignment horizontal="center" vertical="top"/>
      <protection/>
    </xf>
    <xf numFmtId="4" fontId="20" fillId="0" borderId="28" xfId="0" applyNumberFormat="1" applyFont="1" applyFill="1" applyBorder="1" applyAlignment="1" applyProtection="1">
      <alignment horizontal="center" vertical="top"/>
      <protection/>
    </xf>
    <xf numFmtId="4" fontId="20" fillId="0" borderId="23" xfId="0" applyNumberFormat="1" applyFont="1" applyFill="1" applyBorder="1" applyAlignment="1" applyProtection="1">
      <alignment horizontal="center" vertical="top"/>
      <protection/>
    </xf>
    <xf numFmtId="4" fontId="1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left"/>
    </xf>
    <xf numFmtId="4" fontId="20" fillId="0" borderId="22" xfId="0" applyNumberFormat="1" applyFont="1" applyFill="1" applyBorder="1" applyAlignment="1" applyProtection="1">
      <alignment horizontal="left" vertical="top"/>
      <protection/>
    </xf>
    <xf numFmtId="4" fontId="20" fillId="0" borderId="28" xfId="0" applyNumberFormat="1" applyFont="1" applyFill="1" applyBorder="1" applyAlignment="1" applyProtection="1">
      <alignment horizontal="left" vertical="top"/>
      <protection/>
    </xf>
    <xf numFmtId="4" fontId="20" fillId="0" borderId="23" xfId="0" applyNumberFormat="1" applyFont="1" applyFill="1" applyBorder="1" applyAlignment="1" applyProtection="1">
      <alignment horizontal="left" vertical="top"/>
      <protection/>
    </xf>
    <xf numFmtId="4" fontId="19" fillId="0" borderId="22" xfId="0" applyNumberFormat="1" applyFont="1" applyFill="1" applyBorder="1" applyAlignment="1" applyProtection="1">
      <alignment horizontal="center" vertical="top"/>
      <protection/>
    </xf>
    <xf numFmtId="4" fontId="19" fillId="0" borderId="23" xfId="0" applyNumberFormat="1" applyFont="1" applyFill="1" applyBorder="1" applyAlignment="1" applyProtection="1">
      <alignment horizontal="center" vertical="top"/>
      <protection/>
    </xf>
    <xf numFmtId="169" fontId="0" fillId="0" borderId="35" xfId="2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185" fontId="0" fillId="0" borderId="5" xfId="21" applyNumberFormat="1" applyFont="1" applyFill="1" applyBorder="1" applyAlignment="1">
      <alignment horizontal="center"/>
    </xf>
    <xf numFmtId="185" fontId="0" fillId="0" borderId="5" xfId="21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 vertical="center"/>
      <protection/>
    </xf>
    <xf numFmtId="169" fontId="0" fillId="0" borderId="5" xfId="21" applyFont="1" applyFill="1" applyBorder="1" applyAlignment="1" applyProtection="1">
      <alignment horizontal="center"/>
      <protection/>
    </xf>
    <xf numFmtId="169" fontId="0" fillId="0" borderId="5" xfId="21" applyFill="1" applyBorder="1" applyAlignment="1" applyProtection="1">
      <alignment horizontal="center"/>
      <protection/>
    </xf>
    <xf numFmtId="172" fontId="0" fillId="0" borderId="5" xfId="21" applyNumberFormat="1" applyFont="1" applyFill="1" applyBorder="1" applyAlignment="1" applyProtection="1">
      <alignment horizontal="center"/>
      <protection/>
    </xf>
    <xf numFmtId="172" fontId="0" fillId="0" borderId="5" xfId="21" applyNumberForma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185" fontId="0" fillId="0" borderId="19" xfId="21" applyNumberFormat="1" applyFont="1" applyFill="1" applyBorder="1" applyAlignment="1">
      <alignment horizontal="center"/>
    </xf>
    <xf numFmtId="185" fontId="0" fillId="0" borderId="35" xfId="21" applyNumberFormat="1" applyFont="1" applyFill="1" applyBorder="1" applyAlignment="1">
      <alignment horizontal="center"/>
    </xf>
    <xf numFmtId="0" fontId="16" fillId="0" borderId="0" xfId="0" applyFont="1" applyFill="1" applyAlignment="1" applyProtection="1">
      <alignment horizontal="center"/>
      <protection/>
    </xf>
    <xf numFmtId="4" fontId="15" fillId="0" borderId="0" xfId="0" applyNumberFormat="1" applyFont="1" applyFill="1" applyAlignment="1" applyProtection="1">
      <alignment horizontal="center" vertical="top"/>
      <protection/>
    </xf>
    <xf numFmtId="4" fontId="16" fillId="0" borderId="22" xfId="0" applyNumberFormat="1" applyFont="1" applyFill="1" applyBorder="1" applyAlignment="1" applyProtection="1">
      <alignment horizontal="center" vertical="top"/>
      <protection/>
    </xf>
    <xf numFmtId="4" fontId="16" fillId="0" borderId="28" xfId="0" applyNumberFormat="1" applyFont="1" applyFill="1" applyBorder="1" applyAlignment="1" applyProtection="1">
      <alignment horizontal="center" vertical="top"/>
      <protection/>
    </xf>
    <xf numFmtId="4" fontId="16" fillId="0" borderId="23" xfId="0" applyNumberFormat="1" applyFont="1" applyFill="1" applyBorder="1" applyAlignment="1" applyProtection="1">
      <alignment horizontal="center" vertical="top"/>
      <protection/>
    </xf>
    <xf numFmtId="169" fontId="0" fillId="0" borderId="22" xfId="21" applyFill="1" applyBorder="1" applyAlignment="1" applyProtection="1">
      <alignment horizontal="center"/>
      <protection/>
    </xf>
    <xf numFmtId="169" fontId="0" fillId="0" borderId="23" xfId="2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10" fillId="0" borderId="39" xfId="19" applyNumberFormat="1" applyFont="1" applyBorder="1" applyAlignment="1">
      <alignment horizontal="center" vertical="center"/>
      <protection/>
    </xf>
    <xf numFmtId="2" fontId="10" fillId="0" borderId="1" xfId="19" applyNumberFormat="1" applyFont="1" applyBorder="1" applyAlignment="1">
      <alignment horizontal="center" vertical="center"/>
      <protection/>
    </xf>
    <xf numFmtId="2" fontId="10" fillId="0" borderId="40" xfId="19" applyNumberFormat="1" applyFont="1" applyBorder="1" applyAlignment="1">
      <alignment horizontal="center" vertical="center"/>
      <protection/>
    </xf>
    <xf numFmtId="2" fontId="4" fillId="0" borderId="22" xfId="19" applyNumberFormat="1" applyFont="1" applyBorder="1" applyAlignment="1">
      <alignment horizontal="center" vertical="center"/>
      <protection/>
    </xf>
    <xf numFmtId="2" fontId="4" fillId="0" borderId="28" xfId="19" applyNumberFormat="1" applyFont="1" applyBorder="1" applyAlignment="1">
      <alignment horizontal="center" vertical="center"/>
      <protection/>
    </xf>
    <xf numFmtId="2" fontId="4" fillId="0" borderId="23" xfId="19" applyNumberFormat="1" applyFont="1" applyBorder="1" applyAlignment="1">
      <alignment horizontal="center" vertical="center"/>
      <protection/>
    </xf>
    <xf numFmtId="2" fontId="14" fillId="0" borderId="0" xfId="19" applyNumberFormat="1" applyFont="1" applyAlignment="1" applyProtection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2" fontId="0" fillId="0" borderId="0" xfId="19" applyNumberFormat="1" applyFont="1" applyBorder="1" applyAlignment="1" applyProtection="1">
      <alignment horizontal="center"/>
      <protection/>
    </xf>
    <xf numFmtId="2" fontId="11" fillId="0" borderId="0" xfId="19" applyNumberFormat="1" applyFont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top"/>
      <protection/>
    </xf>
    <xf numFmtId="0" fontId="6" fillId="0" borderId="22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" fontId="19" fillId="0" borderId="14" xfId="0" applyNumberFormat="1" applyFont="1" applyFill="1" applyBorder="1" applyAlignment="1" applyProtection="1">
      <alignment horizontal="center" vertical="top"/>
      <protection/>
    </xf>
    <xf numFmtId="4" fontId="19" fillId="0" borderId="36" xfId="0" applyNumberFormat="1" applyFont="1" applyFill="1" applyBorder="1" applyAlignment="1" applyProtection="1">
      <alignment horizontal="center" vertical="top"/>
      <protection/>
    </xf>
    <xf numFmtId="4" fontId="19" fillId="0" borderId="15" xfId="0" applyNumberFormat="1" applyFont="1" applyFill="1" applyBorder="1" applyAlignment="1" applyProtection="1">
      <alignment horizontal="center" vertical="top"/>
      <protection/>
    </xf>
    <xf numFmtId="4" fontId="19" fillId="0" borderId="22" xfId="0" applyNumberFormat="1" applyFont="1" applyFill="1" applyBorder="1" applyAlignment="1" applyProtection="1">
      <alignment horizontal="left"/>
      <protection/>
    </xf>
    <xf numFmtId="4" fontId="19" fillId="0" borderId="28" xfId="0" applyNumberFormat="1" applyFont="1" applyFill="1" applyBorder="1" applyAlignment="1" applyProtection="1">
      <alignment horizontal="left"/>
      <protection/>
    </xf>
    <xf numFmtId="4" fontId="19" fillId="0" borderId="22" xfId="0" applyNumberFormat="1" applyFont="1" applyFill="1" applyBorder="1" applyAlignment="1" applyProtection="1">
      <alignment horizontal="right"/>
      <protection/>
    </xf>
    <xf numFmtId="4" fontId="19" fillId="0" borderId="28" xfId="0" applyNumberFormat="1" applyFont="1" applyFill="1" applyBorder="1" applyAlignment="1" applyProtection="1">
      <alignment horizontal="right"/>
      <protection/>
    </xf>
    <xf numFmtId="209" fontId="19" fillId="0" borderId="28" xfId="0" applyNumberFormat="1" applyFont="1" applyFill="1" applyBorder="1" applyAlignment="1" applyProtection="1">
      <alignment horizontal="left"/>
      <protection/>
    </xf>
    <xf numFmtId="4" fontId="19" fillId="0" borderId="22" xfId="0" applyNumberFormat="1" applyFont="1" applyFill="1" applyBorder="1" applyAlignment="1" applyProtection="1">
      <alignment horizontal="left" vertical="top"/>
      <protection/>
    </xf>
    <xf numFmtId="4" fontId="19" fillId="0" borderId="28" xfId="0" applyNumberFormat="1" applyFont="1" applyFill="1" applyBorder="1" applyAlignment="1" applyProtection="1">
      <alignment horizontal="left" vertical="top"/>
      <protection/>
    </xf>
    <xf numFmtId="4" fontId="19" fillId="0" borderId="23" xfId="0" applyNumberFormat="1" applyFont="1" applyFill="1" applyBorder="1" applyAlignment="1" applyProtection="1">
      <alignment horizontal="left" vertical="top"/>
      <protection/>
    </xf>
    <xf numFmtId="4" fontId="16" fillId="0" borderId="5" xfId="0" applyNumberFormat="1" applyFont="1" applyFill="1" applyBorder="1" applyAlignment="1" applyProtection="1">
      <alignment horizontal="center" vertical="top"/>
      <protection/>
    </xf>
    <xf numFmtId="4" fontId="19" fillId="5" borderId="22" xfId="0" applyNumberFormat="1" applyFont="1" applyFill="1" applyBorder="1" applyAlignment="1" applyProtection="1">
      <alignment horizontal="left"/>
      <protection/>
    </xf>
    <xf numFmtId="4" fontId="19" fillId="5" borderId="28" xfId="0" applyNumberFormat="1" applyFont="1" applyFill="1" applyBorder="1" applyAlignment="1" applyProtection="1">
      <alignment horizontal="left"/>
      <protection/>
    </xf>
    <xf numFmtId="4" fontId="19" fillId="5" borderId="23" xfId="0" applyNumberFormat="1" applyFont="1" applyFill="1" applyBorder="1" applyAlignment="1" applyProtection="1">
      <alignment horizontal="left"/>
      <protection/>
    </xf>
    <xf numFmtId="0" fontId="16" fillId="5" borderId="0" xfId="0" applyFont="1" applyFill="1" applyAlignment="1" applyProtection="1">
      <alignment horizontal="center"/>
      <protection/>
    </xf>
    <xf numFmtId="4" fontId="15" fillId="5" borderId="0" xfId="0" applyNumberFormat="1" applyFont="1" applyFill="1" applyAlignment="1" applyProtection="1">
      <alignment horizontal="center" vertical="top"/>
      <protection/>
    </xf>
    <xf numFmtId="4" fontId="16" fillId="5" borderId="5" xfId="0" applyNumberFormat="1" applyFont="1" applyFill="1" applyBorder="1" applyAlignment="1" applyProtection="1">
      <alignment horizontal="center" vertical="top"/>
      <protection/>
    </xf>
    <xf numFmtId="4" fontId="15" fillId="5" borderId="0" xfId="0" applyNumberFormat="1" applyFont="1" applyFill="1" applyBorder="1" applyAlignment="1" applyProtection="1">
      <alignment horizontal="center" vertical="top"/>
      <protection/>
    </xf>
    <xf numFmtId="169" fontId="0" fillId="5" borderId="26" xfId="21" applyFont="1" applyFill="1" applyBorder="1" applyAlignment="1">
      <alignment horizontal="left"/>
    </xf>
    <xf numFmtId="169" fontId="8" fillId="5" borderId="26" xfId="21" applyFont="1" applyFill="1" applyBorder="1" applyAlignment="1">
      <alignment horizontal="center"/>
    </xf>
    <xf numFmtId="2" fontId="1" fillId="5" borderId="37" xfId="19" applyNumberFormat="1" applyFont="1" applyFill="1" applyBorder="1" applyAlignment="1">
      <alignment horizontal="center"/>
      <protection/>
    </xf>
    <xf numFmtId="2" fontId="1" fillId="5" borderId="41" xfId="19" applyNumberFormat="1" applyFont="1" applyFill="1" applyBorder="1" applyAlignment="1">
      <alignment horizontal="center"/>
      <protection/>
    </xf>
    <xf numFmtId="2" fontId="1" fillId="5" borderId="38" xfId="19" applyNumberFormat="1" applyFont="1" applyFill="1" applyBorder="1" applyAlignment="1">
      <alignment horizontal="center"/>
      <protection/>
    </xf>
    <xf numFmtId="1" fontId="0" fillId="5" borderId="42" xfId="19" applyNumberFormat="1" applyFont="1" applyFill="1" applyBorder="1" applyAlignment="1">
      <alignment horizontal="center" vertical="center"/>
      <protection/>
    </xf>
    <xf numFmtId="1" fontId="0" fillId="5" borderId="43" xfId="19" applyNumberFormat="1" applyFont="1" applyFill="1" applyBorder="1" applyAlignment="1">
      <alignment horizontal="center" vertical="center"/>
      <protection/>
    </xf>
    <xf numFmtId="2" fontId="0" fillId="5" borderId="14" xfId="19" applyNumberFormat="1" applyFont="1" applyFill="1" applyBorder="1" applyAlignment="1">
      <alignment horizontal="left" vertical="center"/>
      <protection/>
    </xf>
    <xf numFmtId="2" fontId="0" fillId="5" borderId="15" xfId="19" applyNumberFormat="1" applyFont="1" applyFill="1" applyBorder="1" applyAlignment="1">
      <alignment horizontal="left" vertical="center"/>
      <protection/>
    </xf>
    <xf numFmtId="2" fontId="0" fillId="5" borderId="37" xfId="19" applyNumberFormat="1" applyFont="1" applyFill="1" applyBorder="1" applyAlignment="1">
      <alignment horizontal="left" vertical="center"/>
      <protection/>
    </xf>
    <xf numFmtId="2" fontId="0" fillId="5" borderId="38" xfId="19" applyNumberFormat="1" applyFont="1" applyFill="1" applyBorder="1" applyAlignment="1">
      <alignment horizontal="left" vertical="center"/>
      <protection/>
    </xf>
    <xf numFmtId="165" fontId="0" fillId="6" borderId="19" xfId="19" applyNumberFormat="1" applyFont="1" applyFill="1" applyBorder="1" applyAlignment="1">
      <alignment horizontal="center" vertical="center"/>
      <protection/>
    </xf>
    <xf numFmtId="165" fontId="0" fillId="6" borderId="35" xfId="19" applyNumberFormat="1" applyFont="1" applyFill="1" applyBorder="1" applyAlignment="1">
      <alignment horizontal="center" vertical="center"/>
      <protection/>
    </xf>
    <xf numFmtId="169" fontId="0" fillId="5" borderId="19" xfId="21" applyFont="1" applyFill="1" applyBorder="1" applyAlignment="1">
      <alignment horizontal="center" vertical="center"/>
    </xf>
    <xf numFmtId="169" fontId="0" fillId="5" borderId="35" xfId="21" applyFont="1" applyFill="1" applyBorder="1" applyAlignment="1">
      <alignment horizontal="center" vertical="center"/>
    </xf>
    <xf numFmtId="165" fontId="0" fillId="7" borderId="19" xfId="19" applyNumberFormat="1" applyFont="1" applyFill="1" applyBorder="1" applyAlignment="1">
      <alignment horizontal="center" vertical="center"/>
      <protection/>
    </xf>
    <xf numFmtId="165" fontId="0" fillId="7" borderId="35" xfId="19" applyNumberFormat="1" applyFont="1" applyFill="1" applyBorder="1" applyAlignment="1">
      <alignment horizontal="center" vertical="center"/>
      <protection/>
    </xf>
    <xf numFmtId="1" fontId="0" fillId="5" borderId="15" xfId="19" applyNumberFormat="1" applyFont="1" applyFill="1" applyBorder="1" applyAlignment="1">
      <alignment horizontal="center" vertical="center"/>
      <protection/>
    </xf>
    <xf numFmtId="1" fontId="0" fillId="5" borderId="38" xfId="19" applyNumberFormat="1" applyFont="1" applyFill="1" applyBorder="1" applyAlignment="1">
      <alignment horizontal="center" vertical="center"/>
      <protection/>
    </xf>
    <xf numFmtId="2" fontId="0" fillId="5" borderId="14" xfId="19" applyNumberFormat="1" applyFont="1" applyFill="1" applyBorder="1" applyAlignment="1">
      <alignment horizontal="center" vertical="center"/>
      <protection/>
    </xf>
    <xf numFmtId="2" fontId="0" fillId="5" borderId="15" xfId="19" applyNumberFormat="1" applyFont="1" applyFill="1" applyBorder="1" applyAlignment="1">
      <alignment horizontal="center" vertical="center"/>
      <protection/>
    </xf>
    <xf numFmtId="2" fontId="0" fillId="5" borderId="37" xfId="19" applyNumberFormat="1" applyFont="1" applyFill="1" applyBorder="1" applyAlignment="1">
      <alignment horizontal="center" vertical="center"/>
      <protection/>
    </xf>
    <xf numFmtId="2" fontId="0" fillId="5" borderId="38" xfId="19" applyNumberFormat="1" applyFont="1" applyFill="1" applyBorder="1" applyAlignment="1">
      <alignment horizontal="center" vertical="center"/>
      <protection/>
    </xf>
    <xf numFmtId="165" fontId="0" fillId="6" borderId="5" xfId="19" applyNumberFormat="1" applyFont="1" applyFill="1" applyBorder="1" applyAlignment="1">
      <alignment horizontal="center" vertical="center"/>
      <protection/>
    </xf>
    <xf numFmtId="4" fontId="1" fillId="5" borderId="22" xfId="19" applyNumberFormat="1" applyFont="1" applyFill="1" applyBorder="1" applyAlignment="1">
      <alignment horizontal="center" vertical="center"/>
      <protection/>
    </xf>
    <xf numFmtId="4" fontId="1" fillId="5" borderId="23" xfId="19" applyNumberFormat="1" applyFont="1" applyFill="1" applyBorder="1" applyAlignment="1">
      <alignment horizontal="center" vertical="center"/>
      <protection/>
    </xf>
    <xf numFmtId="1" fontId="0" fillId="5" borderId="5" xfId="19" applyNumberFormat="1" applyFont="1" applyFill="1" applyBorder="1" applyAlignment="1">
      <alignment horizontal="center" vertical="center"/>
      <protection/>
    </xf>
    <xf numFmtId="2" fontId="0" fillId="5" borderId="5" xfId="19" applyNumberFormat="1" applyFont="1" applyFill="1" applyBorder="1" applyAlignment="1">
      <alignment horizontal="left" vertical="center"/>
      <protection/>
    </xf>
    <xf numFmtId="4" fontId="19" fillId="5" borderId="22" xfId="0" applyNumberFormat="1" applyFont="1" applyFill="1" applyBorder="1" applyAlignment="1" applyProtection="1">
      <alignment horizontal="left" vertical="top"/>
      <protection/>
    </xf>
    <xf numFmtId="4" fontId="19" fillId="5" borderId="28" xfId="0" applyNumberFormat="1" applyFont="1" applyFill="1" applyBorder="1" applyAlignment="1" applyProtection="1">
      <alignment horizontal="left" vertical="top"/>
      <protection/>
    </xf>
    <xf numFmtId="4" fontId="19" fillId="5" borderId="23" xfId="0" applyNumberFormat="1" applyFont="1" applyFill="1" applyBorder="1" applyAlignment="1" applyProtection="1">
      <alignment horizontal="left" vertical="top"/>
      <protection/>
    </xf>
    <xf numFmtId="4" fontId="19" fillId="5" borderId="5" xfId="0" applyNumberFormat="1" applyFont="1" applyFill="1" applyBorder="1" applyAlignment="1" applyProtection="1">
      <alignment horizontal="left" vertical="top"/>
      <protection/>
    </xf>
    <xf numFmtId="4" fontId="19" fillId="5" borderId="14" xfId="0" applyNumberFormat="1" applyFont="1" applyFill="1" applyBorder="1" applyAlignment="1" applyProtection="1">
      <alignment horizontal="center" vertical="top"/>
      <protection/>
    </xf>
    <xf numFmtId="4" fontId="19" fillId="5" borderId="36" xfId="0" applyNumberFormat="1" applyFont="1" applyFill="1" applyBorder="1" applyAlignment="1" applyProtection="1">
      <alignment horizontal="center" vertical="top"/>
      <protection/>
    </xf>
    <xf numFmtId="4" fontId="19" fillId="5" borderId="15" xfId="0" applyNumberFormat="1" applyFont="1" applyFill="1" applyBorder="1" applyAlignment="1" applyProtection="1">
      <alignment horizontal="center" vertical="top"/>
      <protection/>
    </xf>
    <xf numFmtId="4" fontId="19" fillId="5" borderId="22" xfId="0" applyNumberFormat="1" applyFont="1" applyFill="1" applyBorder="1" applyAlignment="1" applyProtection="1">
      <alignment horizontal="center" vertical="top"/>
      <protection/>
    </xf>
    <xf numFmtId="4" fontId="19" fillId="5" borderId="23" xfId="0" applyNumberFormat="1" applyFont="1" applyFill="1" applyBorder="1" applyAlignment="1" applyProtection="1">
      <alignment horizontal="center" vertical="top"/>
      <protection/>
    </xf>
    <xf numFmtId="10" fontId="6" fillId="5" borderId="28" xfId="0" applyNumberFormat="1" applyFont="1" applyFill="1" applyBorder="1" applyAlignment="1" applyProtection="1">
      <alignment horizontal="center"/>
      <protection/>
    </xf>
    <xf numFmtId="10" fontId="6" fillId="5" borderId="23" xfId="0" applyNumberFormat="1" applyFont="1" applyFill="1" applyBorder="1" applyAlignment="1" applyProtection="1">
      <alignment horizontal="center"/>
      <protection/>
    </xf>
    <xf numFmtId="2" fontId="1" fillId="5" borderId="39" xfId="19" applyNumberFormat="1" applyFont="1" applyFill="1" applyBorder="1" applyAlignment="1">
      <alignment horizontal="center" vertical="center"/>
      <protection/>
    </xf>
    <xf numFmtId="2" fontId="1" fillId="5" borderId="1" xfId="19" applyNumberFormat="1" applyFont="1" applyFill="1" applyBorder="1" applyAlignment="1">
      <alignment horizontal="center" vertical="center"/>
      <protection/>
    </xf>
    <xf numFmtId="2" fontId="1" fillId="5" borderId="40" xfId="19" applyNumberFormat="1" applyFont="1" applyFill="1" applyBorder="1" applyAlignment="1">
      <alignment horizontal="center" vertical="center"/>
      <protection/>
    </xf>
    <xf numFmtId="2" fontId="1" fillId="5" borderId="22" xfId="19" applyNumberFormat="1" applyFont="1" applyFill="1" applyBorder="1" applyAlignment="1">
      <alignment horizontal="center" vertical="center"/>
      <protection/>
    </xf>
    <xf numFmtId="2" fontId="1" fillId="5" borderId="28" xfId="19" applyNumberFormat="1" applyFont="1" applyFill="1" applyBorder="1" applyAlignment="1">
      <alignment horizontal="center" vertical="center"/>
      <protection/>
    </xf>
    <xf numFmtId="2" fontId="1" fillId="5" borderId="23" xfId="19" applyNumberFormat="1" applyFont="1" applyFill="1" applyBorder="1" applyAlignment="1">
      <alignment horizontal="center" vertical="center"/>
      <protection/>
    </xf>
    <xf numFmtId="209" fontId="19" fillId="0" borderId="28" xfId="0" applyNumberFormat="1" applyFont="1" applyFill="1" applyBorder="1" applyAlignment="1" applyProtection="1">
      <alignment horizontal="center"/>
      <protection/>
    </xf>
    <xf numFmtId="209" fontId="19" fillId="0" borderId="23" xfId="0" applyNumberFormat="1" applyFont="1" applyFill="1" applyBorder="1" applyAlignment="1" applyProtection="1">
      <alignment horizontal="center"/>
      <protection/>
    </xf>
    <xf numFmtId="0" fontId="0" fillId="0" borderId="32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169" fontId="0" fillId="0" borderId="26" xfId="21" applyFont="1" applyFill="1" applyBorder="1" applyAlignment="1">
      <alignment horizontal="left"/>
    </xf>
    <xf numFmtId="4" fontId="19" fillId="0" borderId="14" xfId="0" applyNumberFormat="1" applyFont="1" applyFill="1" applyBorder="1" applyAlignment="1" applyProtection="1">
      <alignment horizontal="left" vertical="top"/>
      <protection/>
    </xf>
    <xf numFmtId="4" fontId="19" fillId="0" borderId="36" xfId="0" applyNumberFormat="1" applyFont="1" applyFill="1" applyBorder="1" applyAlignment="1" applyProtection="1">
      <alignment horizontal="left" vertical="top"/>
      <protection/>
    </xf>
    <xf numFmtId="4" fontId="19" fillId="0" borderId="15" xfId="0" applyNumberFormat="1" applyFont="1" applyFill="1" applyBorder="1" applyAlignment="1" applyProtection="1">
      <alignment horizontal="left" vertical="top"/>
      <protection/>
    </xf>
    <xf numFmtId="4" fontId="6" fillId="5" borderId="0" xfId="0" applyNumberFormat="1" applyFont="1" applyFill="1" applyAlignment="1" applyProtection="1">
      <alignment horizontal="center" vertical="top"/>
      <protection/>
    </xf>
    <xf numFmtId="4" fontId="16" fillId="5" borderId="22" xfId="0" applyNumberFormat="1" applyFont="1" applyFill="1" applyBorder="1" applyAlignment="1" applyProtection="1">
      <alignment horizontal="center" vertical="top"/>
      <protection/>
    </xf>
    <xf numFmtId="4" fontId="16" fillId="5" borderId="28" xfId="0" applyNumberFormat="1" applyFont="1" applyFill="1" applyBorder="1" applyAlignment="1" applyProtection="1">
      <alignment horizontal="center" vertical="top"/>
      <protection/>
    </xf>
    <xf numFmtId="4" fontId="16" fillId="5" borderId="23" xfId="0" applyNumberFormat="1" applyFont="1" applyFill="1" applyBorder="1" applyAlignment="1" applyProtection="1">
      <alignment horizontal="center" vertical="top"/>
      <protection/>
    </xf>
    <xf numFmtId="4" fontId="15" fillId="5" borderId="28" xfId="0" applyNumberFormat="1" applyFont="1" applyFill="1" applyBorder="1" applyAlignment="1" applyProtection="1">
      <alignment horizontal="center" vertical="top"/>
      <protection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2">
    <dxf>
      <font>
        <b/>
        <i val="0"/>
      </font>
      <fill>
        <patternFill>
          <bgColor rgb="FFC0C0C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49200" y="1657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="60" zoomScaleNormal="75" workbookViewId="0" topLeftCell="A1">
      <selection activeCell="F19" sqref="F19"/>
    </sheetView>
  </sheetViews>
  <sheetFormatPr defaultColWidth="9.140625" defaultRowHeight="12.75"/>
  <cols>
    <col min="1" max="1" width="18.28125" style="85" customWidth="1"/>
    <col min="2" max="7" width="14.7109375" style="85" customWidth="1"/>
    <col min="8" max="8" width="16.57421875" style="85" customWidth="1"/>
    <col min="9" max="9" width="11.57421875" style="85" customWidth="1"/>
    <col min="10" max="10" width="13.00390625" style="85" customWidth="1"/>
    <col min="11" max="12" width="9.140625" style="85" customWidth="1"/>
    <col min="13" max="13" width="13.57421875" style="85" customWidth="1"/>
    <col min="14" max="16384" width="9.140625" style="85" customWidth="1"/>
  </cols>
  <sheetData>
    <row r="1" spans="1:13" s="107" customFormat="1" ht="30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107" customFormat="1" ht="30" customHeight="1">
      <c r="A2" s="325" t="s">
        <v>237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107" customFormat="1" ht="23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s="107" customFormat="1" ht="23.25">
      <c r="A4" s="326" t="s">
        <v>98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9" s="107" customFormat="1" ht="4.5" customHeight="1">
      <c r="A5" s="286"/>
      <c r="B5" s="286"/>
      <c r="C5" s="286"/>
      <c r="D5" s="286"/>
      <c r="E5" s="286"/>
      <c r="F5" s="286"/>
      <c r="G5" s="286"/>
      <c r="H5" s="286"/>
      <c r="I5" s="286"/>
    </row>
    <row r="6" spans="1:13" s="107" customFormat="1" ht="23.25" customHeight="1">
      <c r="A6" s="288" t="str">
        <f>'sinapi fev.12 '!A6</f>
        <v>OBRA: PAVIMENTAÇÃO DO PROLONGAMENTO DA AV. FÁTIMA PORTO (EST. 0  a EST 23+10 M) - PATOS DE MINAS/MG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90"/>
    </row>
    <row r="7" spans="1:13" s="107" customFormat="1" ht="23.25" customHeight="1">
      <c r="A7" s="283" t="str">
        <f>'sinapi fev.12 '!A7</f>
        <v>PROGRAMA: GESTÃO DA POLITICA DE DESENVOLVIMENTO</v>
      </c>
      <c r="B7" s="284"/>
      <c r="C7" s="284"/>
      <c r="D7" s="284"/>
      <c r="E7" s="284"/>
      <c r="F7" s="284"/>
      <c r="G7" s="284"/>
      <c r="H7" s="285"/>
      <c r="I7" s="283" t="str">
        <f>'sinapi fev.12 '!D7</f>
        <v>CONTRATO: 0330.014-38 - MCIDADES</v>
      </c>
      <c r="J7" s="284"/>
      <c r="K7" s="284"/>
      <c r="L7" s="284"/>
      <c r="M7" s="285"/>
    </row>
    <row r="8" spans="1:13" s="107" customFormat="1" ht="23.25" customHeight="1">
      <c r="A8" s="82" t="s">
        <v>96</v>
      </c>
      <c r="B8" s="83"/>
      <c r="C8" s="84"/>
      <c r="D8" s="291" t="s">
        <v>95</v>
      </c>
      <c r="E8" s="292"/>
      <c r="F8" s="291" t="str">
        <f>'sinapi fev.12 '!G9</f>
        <v>ART Nº : 076084</v>
      </c>
      <c r="G8" s="281"/>
      <c r="H8" s="281"/>
      <c r="I8" s="86" t="s">
        <v>101</v>
      </c>
      <c r="J8" s="282">
        <v>41003</v>
      </c>
      <c r="K8" s="282"/>
      <c r="L8" s="87"/>
      <c r="M8" s="88"/>
    </row>
    <row r="9" spans="1:9" ht="16.5" customHeight="1">
      <c r="A9" s="108"/>
      <c r="B9" s="108"/>
      <c r="C9" s="108"/>
      <c r="D9" s="108"/>
      <c r="E9" s="108"/>
      <c r="F9" s="108"/>
      <c r="G9" s="108"/>
      <c r="H9" s="108"/>
      <c r="I9" s="108"/>
    </row>
    <row r="10" spans="1:9" s="111" customFormat="1" ht="16.5" customHeight="1">
      <c r="A10" s="287" t="s">
        <v>103</v>
      </c>
      <c r="B10" s="287"/>
      <c r="C10" s="287"/>
      <c r="D10" s="110"/>
      <c r="E10" s="110"/>
      <c r="F10" s="110"/>
      <c r="G10" s="110"/>
      <c r="H10" s="110"/>
      <c r="I10" s="110"/>
    </row>
    <row r="11" spans="1:9" ht="16.5" customHeight="1">
      <c r="A11" s="332" t="s">
        <v>104</v>
      </c>
      <c r="B11" s="332"/>
      <c r="C11" s="78" t="s">
        <v>102</v>
      </c>
      <c r="D11" s="78" t="s">
        <v>106</v>
      </c>
      <c r="E11" s="78" t="s">
        <v>107</v>
      </c>
      <c r="F11" s="108"/>
      <c r="G11" s="108"/>
      <c r="H11" s="108"/>
      <c r="I11" s="108"/>
    </row>
    <row r="12" spans="1:9" ht="16.5" customHeight="1">
      <c r="A12" s="301" t="s">
        <v>105</v>
      </c>
      <c r="B12" s="301"/>
      <c r="C12" s="74">
        <v>3</v>
      </c>
      <c r="D12" s="74">
        <v>1.5</v>
      </c>
      <c r="E12" s="74">
        <f>D12*C12</f>
        <v>4.5</v>
      </c>
      <c r="F12" s="108"/>
      <c r="G12" s="108"/>
      <c r="H12" s="108"/>
      <c r="I12" s="108"/>
    </row>
    <row r="13" spans="1:9" ht="16.5" customHeight="1">
      <c r="A13" s="333" t="s">
        <v>22</v>
      </c>
      <c r="B13" s="334"/>
      <c r="C13" s="74"/>
      <c r="D13" s="74"/>
      <c r="E13" s="74">
        <f>SUM(E12:E12)</f>
        <v>4.5</v>
      </c>
      <c r="F13" s="108"/>
      <c r="G13" s="108"/>
      <c r="H13" s="108"/>
      <c r="I13" s="108"/>
    </row>
    <row r="14" spans="1:9" ht="16.5" customHeight="1">
      <c r="A14" s="108"/>
      <c r="B14" s="108"/>
      <c r="C14" s="112"/>
      <c r="D14" s="112"/>
      <c r="E14" s="112"/>
      <c r="F14" s="108"/>
      <c r="G14" s="108"/>
      <c r="H14" s="108"/>
      <c r="I14" s="108"/>
    </row>
    <row r="15" spans="1:13" ht="33.75" customHeight="1">
      <c r="A15" s="335" t="s">
        <v>233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</row>
    <row r="16" spans="1:11" ht="16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  <row r="17" spans="1:11" ht="16.5" customHeight="1">
      <c r="A17" s="109" t="s">
        <v>182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</row>
    <row r="18" spans="1:11" ht="16.5" customHeight="1">
      <c r="A18" s="332" t="s">
        <v>104</v>
      </c>
      <c r="B18" s="332"/>
      <c r="C18" s="134" t="s">
        <v>82</v>
      </c>
      <c r="D18" s="134" t="s">
        <v>184</v>
      </c>
      <c r="E18" s="134" t="s">
        <v>22</v>
      </c>
      <c r="F18" s="109"/>
      <c r="G18" s="109"/>
      <c r="H18" s="109"/>
      <c r="I18" s="109"/>
      <c r="J18" s="109"/>
      <c r="K18" s="109"/>
    </row>
    <row r="19" spans="1:11" ht="16.5" customHeight="1">
      <c r="A19" s="304" t="s">
        <v>183</v>
      </c>
      <c r="B19" s="304"/>
      <c r="C19" s="146">
        <v>10</v>
      </c>
      <c r="D19" s="146">
        <v>60</v>
      </c>
      <c r="E19" s="146">
        <f>D19*C19</f>
        <v>600</v>
      </c>
      <c r="F19" s="109"/>
      <c r="G19" s="109"/>
      <c r="H19" s="109"/>
      <c r="I19" s="109"/>
      <c r="J19" s="109"/>
      <c r="K19" s="109"/>
    </row>
    <row r="20" spans="1:11" ht="16.5" customHeight="1">
      <c r="A20" s="304" t="s">
        <v>185</v>
      </c>
      <c r="B20" s="304"/>
      <c r="C20" s="146">
        <v>15</v>
      </c>
      <c r="D20" s="146">
        <v>60</v>
      </c>
      <c r="E20" s="146">
        <f>D20*C20</f>
        <v>900</v>
      </c>
      <c r="F20" s="109"/>
      <c r="G20" s="109"/>
      <c r="H20" s="109"/>
      <c r="I20" s="109"/>
      <c r="J20" s="109"/>
      <c r="K20" s="109"/>
    </row>
    <row r="21" spans="1:11" ht="16.5" customHeight="1">
      <c r="A21" s="304" t="s">
        <v>186</v>
      </c>
      <c r="B21" s="304"/>
      <c r="C21" s="146">
        <v>8</v>
      </c>
      <c r="D21" s="146">
        <v>60</v>
      </c>
      <c r="E21" s="146">
        <f>D21*C21</f>
        <v>480</v>
      </c>
      <c r="F21" s="109"/>
      <c r="G21" s="109"/>
      <c r="H21" s="109"/>
      <c r="I21" s="109"/>
      <c r="J21" s="109"/>
      <c r="K21" s="109"/>
    </row>
    <row r="22" spans="1:11" ht="16.5" customHeight="1">
      <c r="A22" s="145"/>
      <c r="B22" s="145"/>
      <c r="C22" s="145"/>
      <c r="D22" s="145"/>
      <c r="E22" s="145"/>
      <c r="F22" s="109"/>
      <c r="G22" s="109"/>
      <c r="H22" s="109"/>
      <c r="I22" s="109"/>
      <c r="J22" s="109"/>
      <c r="K22" s="109"/>
    </row>
    <row r="23" spans="1:11" ht="16.5" customHeight="1">
      <c r="A23" s="109" t="s">
        <v>222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</row>
    <row r="24" spans="1:9" ht="16.5" customHeight="1">
      <c r="A24" s="109" t="s">
        <v>223</v>
      </c>
      <c r="B24" s="108"/>
      <c r="C24" s="108"/>
      <c r="D24" s="108"/>
      <c r="E24" s="108"/>
      <c r="F24" s="108"/>
      <c r="G24" s="108"/>
      <c r="H24" s="108"/>
      <c r="I24" s="108"/>
    </row>
    <row r="25" spans="1:9" ht="16.5" customHeight="1">
      <c r="A25" s="314" t="s">
        <v>51</v>
      </c>
      <c r="B25" s="314" t="s">
        <v>119</v>
      </c>
      <c r="C25" s="314" t="s">
        <v>120</v>
      </c>
      <c r="D25" s="137" t="s">
        <v>161</v>
      </c>
      <c r="E25" s="314" t="s">
        <v>107</v>
      </c>
      <c r="F25" s="108"/>
      <c r="G25" s="108"/>
      <c r="H25" s="108"/>
      <c r="I25" s="108"/>
    </row>
    <row r="26" spans="1:9" ht="16.5" customHeight="1">
      <c r="A26" s="314"/>
      <c r="B26" s="314"/>
      <c r="C26" s="314"/>
      <c r="D26" s="138" t="s">
        <v>160</v>
      </c>
      <c r="E26" s="314"/>
      <c r="F26" s="108"/>
      <c r="G26" s="108"/>
      <c r="H26" s="108"/>
      <c r="I26" s="108"/>
    </row>
    <row r="27" spans="1:9" ht="16.5" customHeight="1">
      <c r="A27" s="113" t="s">
        <v>158</v>
      </c>
      <c r="B27" s="114">
        <f>23*20+10-4.23</f>
        <v>465.77</v>
      </c>
      <c r="C27" s="114">
        <f>10+0.4</f>
        <v>10.4</v>
      </c>
      <c r="D27" s="114">
        <v>2</v>
      </c>
      <c r="E27" s="114">
        <f>D27*C27*B27</f>
        <v>9688.016</v>
      </c>
      <c r="F27" s="108"/>
      <c r="G27" s="108"/>
      <c r="H27" s="108"/>
      <c r="I27" s="108"/>
    </row>
    <row r="28" spans="1:9" ht="16.5" customHeight="1">
      <c r="A28" s="113" t="s">
        <v>159</v>
      </c>
      <c r="B28" s="114">
        <v>3</v>
      </c>
      <c r="C28" s="114">
        <v>7.4</v>
      </c>
      <c r="D28" s="114">
        <v>2</v>
      </c>
      <c r="E28" s="114">
        <f>D28*C28*B28</f>
        <v>44.400000000000006</v>
      </c>
      <c r="F28" s="108"/>
      <c r="G28" s="108"/>
      <c r="H28" s="108"/>
      <c r="I28" s="108"/>
    </row>
    <row r="29" spans="1:9" ht="16.5" customHeight="1">
      <c r="A29" s="113" t="s">
        <v>22</v>
      </c>
      <c r="B29" s="114"/>
      <c r="C29" s="114"/>
      <c r="D29" s="114"/>
      <c r="E29" s="114">
        <f>SUM(E27:E28)</f>
        <v>9732.416</v>
      </c>
      <c r="F29" s="108"/>
      <c r="G29" s="108"/>
      <c r="H29" s="108"/>
      <c r="I29" s="108"/>
    </row>
    <row r="30" spans="1:9" ht="16.5" customHeight="1">
      <c r="A30" s="108"/>
      <c r="B30" s="108"/>
      <c r="C30" s="108"/>
      <c r="D30" s="108"/>
      <c r="E30" s="108"/>
      <c r="F30" s="108"/>
      <c r="G30" s="108"/>
      <c r="H30" s="108"/>
      <c r="I30" s="108"/>
    </row>
    <row r="31" spans="1:9" ht="16.5" customHeight="1">
      <c r="A31" s="108"/>
      <c r="B31" s="108"/>
      <c r="C31" s="108"/>
      <c r="D31" s="108"/>
      <c r="E31" s="108"/>
      <c r="F31" s="108"/>
      <c r="G31" s="108"/>
      <c r="H31" s="108"/>
      <c r="I31" s="108"/>
    </row>
    <row r="32" spans="1:9" ht="16.5" customHeight="1">
      <c r="A32" s="108"/>
      <c r="B32" s="108"/>
      <c r="C32" s="108"/>
      <c r="D32" s="108"/>
      <c r="E32" s="108"/>
      <c r="F32" s="108"/>
      <c r="G32" s="108"/>
      <c r="H32" s="108"/>
      <c r="I32" s="108"/>
    </row>
    <row r="33" spans="1:9" ht="16.5" customHeight="1">
      <c r="A33" s="108"/>
      <c r="B33" s="108"/>
      <c r="C33" s="108"/>
      <c r="D33" s="108"/>
      <c r="E33" s="108"/>
      <c r="F33" s="108"/>
      <c r="G33" s="108"/>
      <c r="H33" s="108"/>
      <c r="I33" s="108"/>
    </row>
    <row r="34" spans="1:9" ht="16.5" customHeight="1">
      <c r="A34" s="108"/>
      <c r="B34" s="108"/>
      <c r="C34" s="108"/>
      <c r="D34" s="108"/>
      <c r="E34" s="108"/>
      <c r="F34" s="108"/>
      <c r="G34" s="108"/>
      <c r="H34" s="108"/>
      <c r="I34" s="108"/>
    </row>
    <row r="35" spans="1:8" ht="16.5" customHeight="1">
      <c r="A35" s="115" t="s">
        <v>224</v>
      </c>
      <c r="B35" s="116"/>
      <c r="C35" s="116"/>
      <c r="D35" s="116"/>
      <c r="E35" s="116"/>
      <c r="F35" s="116"/>
      <c r="G35" s="116"/>
      <c r="H35" s="117"/>
    </row>
    <row r="36" spans="1:8" ht="16.5" customHeight="1">
      <c r="A36" s="305" t="s">
        <v>138</v>
      </c>
      <c r="B36" s="306"/>
      <c r="C36" s="81" t="s">
        <v>139</v>
      </c>
      <c r="D36" s="118" t="s">
        <v>140</v>
      </c>
      <c r="E36" s="118" t="s">
        <v>141</v>
      </c>
      <c r="F36" s="81" t="s">
        <v>142</v>
      </c>
      <c r="G36" s="81" t="s">
        <v>143</v>
      </c>
      <c r="H36" s="81" t="s">
        <v>144</v>
      </c>
    </row>
    <row r="37" spans="1:8" ht="16.5" customHeight="1">
      <c r="A37" s="300" t="s">
        <v>145</v>
      </c>
      <c r="B37" s="300"/>
      <c r="C37" s="120">
        <f>E29</f>
        <v>9732.416</v>
      </c>
      <c r="D37" s="120">
        <v>0.15</v>
      </c>
      <c r="E37" s="120"/>
      <c r="F37" s="120"/>
      <c r="G37" s="120">
        <f>D37*C37</f>
        <v>1459.8623999999998</v>
      </c>
      <c r="H37" s="119" t="s">
        <v>146</v>
      </c>
    </row>
    <row r="38" spans="1:8" ht="16.5" customHeight="1">
      <c r="A38" s="300" t="s">
        <v>147</v>
      </c>
      <c r="B38" s="300"/>
      <c r="C38" s="120">
        <f>E29</f>
        <v>9732.416</v>
      </c>
      <c r="D38" s="120">
        <v>0.15</v>
      </c>
      <c r="E38" s="120">
        <v>1.25</v>
      </c>
      <c r="F38" s="120">
        <v>15</v>
      </c>
      <c r="G38" s="120">
        <f>F38*E38*D38*C38</f>
        <v>27372.42</v>
      </c>
      <c r="H38" s="119" t="s">
        <v>148</v>
      </c>
    </row>
    <row r="39" spans="1:8" ht="16.5" customHeight="1">
      <c r="A39" s="301" t="s">
        <v>149</v>
      </c>
      <c r="B39" s="301"/>
      <c r="C39" s="120">
        <f>E29</f>
        <v>9732.416</v>
      </c>
      <c r="D39" s="120">
        <v>0.15</v>
      </c>
      <c r="E39" s="120"/>
      <c r="F39" s="120"/>
      <c r="G39" s="120">
        <f>D39*C39</f>
        <v>1459.8623999999998</v>
      </c>
      <c r="H39" s="119" t="s">
        <v>146</v>
      </c>
    </row>
    <row r="40" spans="1:7" ht="16.5" customHeight="1">
      <c r="A40" s="121"/>
      <c r="B40" s="121"/>
      <c r="C40" s="121"/>
      <c r="D40" s="121"/>
      <c r="E40" s="121"/>
      <c r="F40" s="121"/>
      <c r="G40" s="121"/>
    </row>
    <row r="41" spans="1:17" s="107" customFormat="1" ht="12.75" customHeight="1">
      <c r="A41" s="331" t="s">
        <v>225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122"/>
      <c r="M41" s="122"/>
      <c r="N41" s="122"/>
      <c r="O41" s="122"/>
      <c r="P41" s="122"/>
      <c r="Q41" s="122"/>
    </row>
    <row r="42" spans="1:17" s="107" customFormat="1" ht="12.75" customHeight="1">
      <c r="A42" s="314" t="s">
        <v>51</v>
      </c>
      <c r="B42" s="314" t="s">
        <v>119</v>
      </c>
      <c r="C42" s="299" t="s">
        <v>120</v>
      </c>
      <c r="D42" s="137" t="s">
        <v>161</v>
      </c>
      <c r="E42" s="296" t="s">
        <v>107</v>
      </c>
      <c r="F42" s="297" t="s">
        <v>121</v>
      </c>
      <c r="G42" s="297"/>
      <c r="H42" s="297"/>
      <c r="I42" s="298"/>
      <c r="J42" s="302" t="s">
        <v>122</v>
      </c>
      <c r="K42" s="303"/>
      <c r="L42" s="122"/>
      <c r="M42" s="122"/>
      <c r="N42" s="122"/>
      <c r="O42" s="122"/>
      <c r="P42" s="122"/>
      <c r="Q42" s="122"/>
    </row>
    <row r="43" spans="1:17" s="107" customFormat="1" ht="12.75" customHeight="1">
      <c r="A43" s="314"/>
      <c r="B43" s="314"/>
      <c r="C43" s="299"/>
      <c r="D43" s="138" t="s">
        <v>160</v>
      </c>
      <c r="E43" s="296"/>
      <c r="F43" s="123" t="s">
        <v>123</v>
      </c>
      <c r="G43" s="124" t="s">
        <v>124</v>
      </c>
      <c r="H43" s="123" t="s">
        <v>125</v>
      </c>
      <c r="I43" s="80" t="s">
        <v>126</v>
      </c>
      <c r="J43" s="294" t="s">
        <v>128</v>
      </c>
      <c r="K43" s="295"/>
      <c r="L43" s="122"/>
      <c r="M43" s="139"/>
      <c r="N43" s="122"/>
      <c r="O43" s="122"/>
      <c r="P43" s="122"/>
      <c r="Q43" s="122"/>
    </row>
    <row r="44" spans="1:17" s="107" customFormat="1" ht="12.75" customHeight="1">
      <c r="A44" s="113" t="s">
        <v>158</v>
      </c>
      <c r="B44" s="114">
        <f>B27</f>
        <v>465.77</v>
      </c>
      <c r="C44" s="114">
        <v>10</v>
      </c>
      <c r="D44" s="135">
        <v>2</v>
      </c>
      <c r="E44" s="114">
        <f>D44*C44*B44</f>
        <v>9315.4</v>
      </c>
      <c r="F44" s="125">
        <v>0.04</v>
      </c>
      <c r="G44" s="114">
        <v>2.4</v>
      </c>
      <c r="H44" s="114">
        <f>G44*F44*E44</f>
        <v>894.2784</v>
      </c>
      <c r="I44" s="114">
        <f>H44*10</f>
        <v>8942.784</v>
      </c>
      <c r="J44" s="293">
        <f>E44</f>
        <v>9315.4</v>
      </c>
      <c r="K44" s="293"/>
      <c r="L44" s="128"/>
      <c r="M44" s="128"/>
      <c r="N44" s="122"/>
      <c r="O44" s="122"/>
      <c r="P44" s="122"/>
      <c r="Q44" s="122"/>
    </row>
    <row r="45" spans="1:17" s="107" customFormat="1" ht="12.75" customHeight="1">
      <c r="A45" s="113" t="s">
        <v>159</v>
      </c>
      <c r="B45" s="114">
        <v>3</v>
      </c>
      <c r="C45" s="114">
        <v>7</v>
      </c>
      <c r="D45" s="114">
        <v>2</v>
      </c>
      <c r="E45" s="114">
        <f>D45*C45*B45</f>
        <v>42</v>
      </c>
      <c r="F45" s="125">
        <v>0.025</v>
      </c>
      <c r="G45" s="114">
        <v>2.4</v>
      </c>
      <c r="H45" s="114">
        <f>G45*F45*E45</f>
        <v>2.52</v>
      </c>
      <c r="I45" s="114">
        <f>H45*10</f>
        <v>25.2</v>
      </c>
      <c r="J45" s="293">
        <f>E45</f>
        <v>42</v>
      </c>
      <c r="K45" s="293"/>
      <c r="L45" s="128"/>
      <c r="M45" s="128"/>
      <c r="N45" s="122"/>
      <c r="O45" s="122"/>
      <c r="P45" s="122"/>
      <c r="Q45" s="122"/>
    </row>
    <row r="46" spans="1:17" s="107" customFormat="1" ht="12.75" customHeight="1">
      <c r="A46" s="113" t="s">
        <v>22</v>
      </c>
      <c r="B46" s="114"/>
      <c r="C46" s="114"/>
      <c r="D46" s="114"/>
      <c r="E46" s="114">
        <f>SUM(E44:E45)</f>
        <v>9357.4</v>
      </c>
      <c r="F46" s="125"/>
      <c r="G46" s="114"/>
      <c r="H46" s="114">
        <f>SUM(H44:H45)</f>
        <v>896.7984</v>
      </c>
      <c r="I46" s="114">
        <f>SUM(I44:I45)</f>
        <v>8967.984</v>
      </c>
      <c r="J46" s="329">
        <f>SUM(J44:K45)</f>
        <v>9357.4</v>
      </c>
      <c r="K46" s="330"/>
      <c r="L46" s="128"/>
      <c r="M46" s="128"/>
      <c r="N46" s="122"/>
      <c r="O46" s="122"/>
      <c r="P46" s="122"/>
      <c r="Q46" s="122"/>
    </row>
    <row r="47" spans="1:17" s="107" customFormat="1" ht="12.75" customHeight="1">
      <c r="A47" s="122"/>
      <c r="B47" s="126"/>
      <c r="C47" s="126"/>
      <c r="D47" s="126"/>
      <c r="E47" s="126"/>
      <c r="F47" s="127"/>
      <c r="G47" s="126"/>
      <c r="H47" s="126"/>
      <c r="I47" s="126"/>
      <c r="J47" s="126"/>
      <c r="K47" s="126"/>
      <c r="L47" s="128"/>
      <c r="M47" s="128"/>
      <c r="N47" s="122"/>
      <c r="O47" s="122"/>
      <c r="P47" s="122"/>
      <c r="Q47" s="122"/>
    </row>
    <row r="48" spans="1:17" s="107" customFormat="1" ht="12.75" customHeight="1">
      <c r="A48" s="331" t="s">
        <v>235</v>
      </c>
      <c r="B48" s="331"/>
      <c r="C48" s="331"/>
      <c r="D48" s="126"/>
      <c r="E48" s="126"/>
      <c r="F48" s="127"/>
      <c r="G48" s="126"/>
      <c r="H48" s="126"/>
      <c r="I48" s="126"/>
      <c r="J48" s="126"/>
      <c r="K48" s="126"/>
      <c r="L48" s="128"/>
      <c r="M48" s="128"/>
      <c r="N48" s="122"/>
      <c r="O48" s="122"/>
      <c r="P48" s="122"/>
      <c r="Q48" s="122"/>
    </row>
    <row r="49" spans="1:17" s="107" customFormat="1" ht="12.75" customHeight="1">
      <c r="A49" s="314" t="s">
        <v>51</v>
      </c>
      <c r="B49" s="314" t="s">
        <v>119</v>
      </c>
      <c r="C49" s="315" t="s">
        <v>52</v>
      </c>
      <c r="D49" s="316"/>
      <c r="E49" s="316"/>
      <c r="F49" s="317" t="s">
        <v>163</v>
      </c>
      <c r="G49" s="318"/>
      <c r="H49" s="318"/>
      <c r="I49" s="315" t="s">
        <v>234</v>
      </c>
      <c r="J49" s="315"/>
      <c r="K49" s="126"/>
      <c r="L49" s="128"/>
      <c r="M49" s="128"/>
      <c r="N49" s="122"/>
      <c r="O49" s="122"/>
      <c r="P49" s="122"/>
      <c r="Q49" s="122"/>
    </row>
    <row r="50" spans="1:17" s="107" customFormat="1" ht="25.5" customHeight="1">
      <c r="A50" s="314"/>
      <c r="B50" s="314"/>
      <c r="C50" s="136" t="s">
        <v>82</v>
      </c>
      <c r="D50" s="136" t="s">
        <v>162</v>
      </c>
      <c r="E50" s="136" t="s">
        <v>22</v>
      </c>
      <c r="F50" s="136" t="s">
        <v>82</v>
      </c>
      <c r="G50" s="136" t="s">
        <v>162</v>
      </c>
      <c r="H50" s="136" t="s">
        <v>22</v>
      </c>
      <c r="I50" s="212" t="s">
        <v>236</v>
      </c>
      <c r="J50" s="136" t="s">
        <v>22</v>
      </c>
      <c r="K50" s="126"/>
      <c r="L50" s="128"/>
      <c r="M50" s="128"/>
      <c r="N50" s="122"/>
      <c r="O50" s="122"/>
      <c r="P50" s="122"/>
      <c r="Q50" s="122"/>
    </row>
    <row r="51" spans="1:17" s="107" customFormat="1" ht="12.75" customHeight="1">
      <c r="A51" s="113" t="s">
        <v>158</v>
      </c>
      <c r="B51" s="114">
        <f>B27</f>
        <v>465.77</v>
      </c>
      <c r="C51" s="114">
        <v>2</v>
      </c>
      <c r="D51" s="114">
        <v>0</v>
      </c>
      <c r="E51" s="114">
        <f>B51*C51-D51</f>
        <v>931.54</v>
      </c>
      <c r="F51" s="125">
        <v>2</v>
      </c>
      <c r="G51" s="114">
        <f>7*2</f>
        <v>14</v>
      </c>
      <c r="H51" s="114">
        <f>F51*B51-G51</f>
        <v>917.54</v>
      </c>
      <c r="I51" s="136" t="s">
        <v>245</v>
      </c>
      <c r="J51" s="114">
        <v>5937</v>
      </c>
      <c r="K51" s="126"/>
      <c r="L51" s="128"/>
      <c r="M51" s="128"/>
      <c r="N51" s="122"/>
      <c r="O51" s="122"/>
      <c r="P51" s="122"/>
      <c r="Q51" s="122"/>
    </row>
    <row r="52" spans="1:17" s="107" customFormat="1" ht="12.75" customHeight="1">
      <c r="A52" s="113" t="s">
        <v>159</v>
      </c>
      <c r="B52" s="114">
        <v>3</v>
      </c>
      <c r="C52" s="114">
        <v>0</v>
      </c>
      <c r="D52" s="114">
        <v>0</v>
      </c>
      <c r="E52" s="114">
        <v>0</v>
      </c>
      <c r="F52" s="125">
        <f>2*2</f>
        <v>4</v>
      </c>
      <c r="G52" s="114">
        <v>0</v>
      </c>
      <c r="H52" s="114">
        <f>F52*B52-G52</f>
        <v>12</v>
      </c>
      <c r="I52" s="114"/>
      <c r="J52" s="114">
        <f>B52*I52</f>
        <v>0</v>
      </c>
      <c r="K52" s="126"/>
      <c r="L52" s="128"/>
      <c r="M52" s="128"/>
      <c r="N52" s="122"/>
      <c r="O52" s="122"/>
      <c r="P52" s="122"/>
      <c r="Q52" s="122"/>
    </row>
    <row r="53" spans="1:17" s="107" customFormat="1" ht="12.75" customHeight="1">
      <c r="A53" s="113" t="s">
        <v>22</v>
      </c>
      <c r="B53" s="114"/>
      <c r="C53" s="114"/>
      <c r="D53" s="114"/>
      <c r="E53" s="114">
        <f>SUM(E51:E52)</f>
        <v>931.54</v>
      </c>
      <c r="F53" s="125"/>
      <c r="G53" s="114"/>
      <c r="H53" s="114">
        <f>SUM(H51:H52)</f>
        <v>929.54</v>
      </c>
      <c r="I53" s="114"/>
      <c r="J53" s="114">
        <f>SUM(J51:J52)</f>
        <v>5937</v>
      </c>
      <c r="K53" s="126"/>
      <c r="L53" s="128"/>
      <c r="M53" s="128"/>
      <c r="N53" s="122"/>
      <c r="O53" s="122"/>
      <c r="P53" s="122"/>
      <c r="Q53" s="122"/>
    </row>
    <row r="54" spans="1:17" s="107" customFormat="1" ht="12.75" customHeight="1">
      <c r="A54" s="122"/>
      <c r="B54" s="126"/>
      <c r="C54" s="126"/>
      <c r="D54" s="126"/>
      <c r="E54" s="126"/>
      <c r="F54" s="127"/>
      <c r="G54" s="126"/>
      <c r="H54" s="126"/>
      <c r="I54" s="126"/>
      <c r="J54" s="126"/>
      <c r="K54" s="126"/>
      <c r="L54" s="128"/>
      <c r="M54" s="128"/>
      <c r="N54" s="122"/>
      <c r="O54" s="122"/>
      <c r="P54" s="122"/>
      <c r="Q54" s="122"/>
    </row>
    <row r="55" spans="1:17" s="107" customFormat="1" ht="12.75" customHeight="1">
      <c r="A55" s="122"/>
      <c r="B55" s="126"/>
      <c r="C55" s="126"/>
      <c r="D55" s="126"/>
      <c r="E55" s="126"/>
      <c r="F55" s="127"/>
      <c r="G55" s="126"/>
      <c r="H55" s="126"/>
      <c r="I55" s="126"/>
      <c r="J55" s="126"/>
      <c r="K55" s="126"/>
      <c r="L55" s="128"/>
      <c r="M55" s="128"/>
      <c r="N55" s="122"/>
      <c r="O55" s="122"/>
      <c r="P55" s="122"/>
      <c r="Q55" s="122"/>
    </row>
    <row r="56" spans="1:9" s="111" customFormat="1" ht="12.75">
      <c r="A56" s="147" t="s">
        <v>229</v>
      </c>
      <c r="B56" s="148"/>
      <c r="C56" s="148"/>
      <c r="D56" s="148"/>
      <c r="E56" s="148"/>
      <c r="F56" s="148"/>
      <c r="G56" s="148"/>
      <c r="H56" s="148"/>
      <c r="I56" s="148"/>
    </row>
    <row r="57" spans="1:9" s="111" customFormat="1" ht="12.75">
      <c r="A57" s="91" t="s">
        <v>230</v>
      </c>
      <c r="B57" s="148"/>
      <c r="C57" s="148"/>
      <c r="D57" s="148"/>
      <c r="E57" s="148"/>
      <c r="F57" s="148"/>
      <c r="G57" s="148"/>
      <c r="H57" s="148"/>
      <c r="I57" s="148"/>
    </row>
    <row r="58" spans="1:9" ht="12.75">
      <c r="A58" s="313" t="s">
        <v>104</v>
      </c>
      <c r="B58" s="313"/>
      <c r="C58" s="313"/>
      <c r="D58" s="310" t="s">
        <v>179</v>
      </c>
      <c r="E58" s="311"/>
      <c r="F58" s="310" t="s">
        <v>199</v>
      </c>
      <c r="G58" s="310" t="s">
        <v>164</v>
      </c>
      <c r="H58" s="310" t="s">
        <v>201</v>
      </c>
      <c r="I58" s="311"/>
    </row>
    <row r="59" spans="1:9" ht="12.75">
      <c r="A59" s="313"/>
      <c r="B59" s="313"/>
      <c r="C59" s="313"/>
      <c r="D59" s="149" t="s">
        <v>22</v>
      </c>
      <c r="E59" s="149" t="s">
        <v>200</v>
      </c>
      <c r="F59" s="310"/>
      <c r="G59" s="310"/>
      <c r="H59" s="149" t="s">
        <v>202</v>
      </c>
      <c r="I59" s="149" t="s">
        <v>22</v>
      </c>
    </row>
    <row r="60" spans="1:9" ht="12.75">
      <c r="A60" s="312" t="s">
        <v>194</v>
      </c>
      <c r="B60" s="312"/>
      <c r="C60" s="312"/>
      <c r="D60" s="79">
        <f>23*20+10-4.23-4</f>
        <v>461.77</v>
      </c>
      <c r="E60" s="79">
        <f>D60/2</f>
        <v>230.885</v>
      </c>
      <c r="F60" s="79">
        <v>0.1</v>
      </c>
      <c r="G60" s="79">
        <v>2</v>
      </c>
      <c r="H60" s="79"/>
      <c r="I60" s="79">
        <f>G60*F60*E60</f>
        <v>46.177</v>
      </c>
    </row>
    <row r="61" spans="1:9" ht="12.75">
      <c r="A61" s="312" t="s">
        <v>195</v>
      </c>
      <c r="B61" s="312"/>
      <c r="C61" s="312"/>
      <c r="D61" s="79">
        <f>23*20+10-4.23-4</f>
        <v>461.77</v>
      </c>
      <c r="E61" s="79">
        <f>D61/2</f>
        <v>230.885</v>
      </c>
      <c r="F61" s="79">
        <v>0.1</v>
      </c>
      <c r="G61" s="79">
        <v>2</v>
      </c>
      <c r="H61" s="79"/>
      <c r="I61" s="79">
        <f>G61*F61*E61</f>
        <v>46.177</v>
      </c>
    </row>
    <row r="62" spans="1:9" ht="12.75">
      <c r="A62" s="312" t="s">
        <v>196</v>
      </c>
      <c r="B62" s="312"/>
      <c r="C62" s="312"/>
      <c r="D62" s="79">
        <f>23*20+10-4.23-4</f>
        <v>461.77</v>
      </c>
      <c r="E62" s="79">
        <f>D62/2</f>
        <v>230.885</v>
      </c>
      <c r="F62" s="79">
        <v>0.1</v>
      </c>
      <c r="G62" s="79">
        <v>2</v>
      </c>
      <c r="H62" s="79"/>
      <c r="I62" s="79">
        <f>G62*F62*E62</f>
        <v>46.177</v>
      </c>
    </row>
    <row r="63" spans="1:9" ht="12.75">
      <c r="A63" s="312" t="s">
        <v>197</v>
      </c>
      <c r="B63" s="312"/>
      <c r="C63" s="312"/>
      <c r="D63" s="79">
        <v>10</v>
      </c>
      <c r="E63" s="79">
        <v>10</v>
      </c>
      <c r="F63" s="79">
        <v>0.4</v>
      </c>
      <c r="G63" s="79">
        <v>1</v>
      </c>
      <c r="H63" s="79"/>
      <c r="I63" s="79">
        <f>G63*F63*E63</f>
        <v>4</v>
      </c>
    </row>
    <row r="64" spans="1:10" ht="12.75">
      <c r="A64" s="312" t="s">
        <v>198</v>
      </c>
      <c r="B64" s="312"/>
      <c r="C64" s="312"/>
      <c r="D64" s="79">
        <v>4</v>
      </c>
      <c r="E64" s="79">
        <v>4</v>
      </c>
      <c r="F64" s="79">
        <v>0.4</v>
      </c>
      <c r="G64" s="79">
        <v>32</v>
      </c>
      <c r="H64" s="79"/>
      <c r="I64" s="79">
        <f>G64*F64*E64</f>
        <v>51.2</v>
      </c>
      <c r="J64" s="150"/>
    </row>
    <row r="65" spans="1:10" ht="12.75">
      <c r="A65" s="319" t="s">
        <v>209</v>
      </c>
      <c r="B65" s="320"/>
      <c r="C65" s="321"/>
      <c r="D65" s="151"/>
      <c r="E65" s="151"/>
      <c r="F65" s="151"/>
      <c r="G65" s="151"/>
      <c r="H65" s="151"/>
      <c r="I65" s="151">
        <f>SUM(I60:I64)</f>
        <v>193.731</v>
      </c>
      <c r="J65" s="150"/>
    </row>
    <row r="66" spans="1:9" ht="12.75">
      <c r="A66" s="91"/>
      <c r="B66" s="141"/>
      <c r="C66" s="141"/>
      <c r="D66" s="141"/>
      <c r="E66" s="141"/>
      <c r="F66" s="141"/>
      <c r="G66" s="141"/>
      <c r="H66" s="141"/>
      <c r="I66" s="141"/>
    </row>
    <row r="67" spans="1:9" ht="12.75">
      <c r="A67" s="91"/>
      <c r="B67" s="141"/>
      <c r="C67" s="141"/>
      <c r="D67" s="141"/>
      <c r="E67" s="141"/>
      <c r="F67" s="141"/>
      <c r="G67" s="141"/>
      <c r="H67" s="141"/>
      <c r="I67" s="141"/>
    </row>
    <row r="68" spans="1:9" ht="12.75">
      <c r="A68" s="91" t="s">
        <v>231</v>
      </c>
      <c r="B68" s="141"/>
      <c r="C68" s="141"/>
      <c r="D68" s="141"/>
      <c r="E68" s="141"/>
      <c r="F68" s="141"/>
      <c r="G68" s="141"/>
      <c r="H68" s="141"/>
      <c r="I68" s="141"/>
    </row>
    <row r="69" spans="1:9" ht="12.75">
      <c r="A69" s="313" t="s">
        <v>203</v>
      </c>
      <c r="B69" s="310" t="s">
        <v>82</v>
      </c>
      <c r="C69" s="310" t="s">
        <v>102</v>
      </c>
      <c r="D69" s="310" t="s">
        <v>199</v>
      </c>
      <c r="E69" s="322" t="s">
        <v>204</v>
      </c>
      <c r="F69" s="210" t="s">
        <v>201</v>
      </c>
      <c r="G69" s="210"/>
      <c r="H69" s="211"/>
      <c r="I69" s="211"/>
    </row>
    <row r="70" spans="1:9" ht="12.75">
      <c r="A70" s="313"/>
      <c r="B70" s="310"/>
      <c r="C70" s="310"/>
      <c r="D70" s="310"/>
      <c r="E70" s="323"/>
      <c r="F70" s="149" t="s">
        <v>205</v>
      </c>
      <c r="G70" s="149" t="s">
        <v>22</v>
      </c>
      <c r="H70" s="152"/>
      <c r="I70" s="152"/>
    </row>
    <row r="71" spans="1:9" ht="12.75">
      <c r="A71" s="129" t="s">
        <v>226</v>
      </c>
      <c r="B71" s="79">
        <v>2</v>
      </c>
      <c r="C71" s="79"/>
      <c r="D71" s="79"/>
      <c r="E71" s="79">
        <v>0.5</v>
      </c>
      <c r="F71" s="79">
        <f>POWER(E71/2,2)*PI()</f>
        <v>0.19634954084936207</v>
      </c>
      <c r="G71" s="79">
        <f>F71*B71</f>
        <v>0.39269908169872414</v>
      </c>
      <c r="H71" s="130"/>
      <c r="I71" s="130"/>
    </row>
    <row r="72" spans="1:9" ht="12.75">
      <c r="A72" s="129" t="s">
        <v>228</v>
      </c>
      <c r="B72" s="79">
        <v>4</v>
      </c>
      <c r="C72" s="79">
        <v>0.45</v>
      </c>
      <c r="D72" s="79">
        <v>0.25</v>
      </c>
      <c r="E72" s="79"/>
      <c r="F72" s="79"/>
      <c r="G72" s="79"/>
      <c r="H72" s="130"/>
      <c r="I72" s="130"/>
    </row>
    <row r="73" spans="1:9" ht="12.75">
      <c r="A73" s="140" t="s">
        <v>227</v>
      </c>
      <c r="B73" s="79">
        <v>1</v>
      </c>
      <c r="C73" s="79">
        <v>2.5</v>
      </c>
      <c r="D73" s="79">
        <v>1.5</v>
      </c>
      <c r="E73" s="79"/>
      <c r="F73" s="79">
        <f>D73*C73</f>
        <v>3.75</v>
      </c>
      <c r="G73" s="79">
        <f>F73*B73</f>
        <v>3.75</v>
      </c>
      <c r="H73" s="130"/>
      <c r="I73" s="130"/>
    </row>
    <row r="74" spans="1:9" ht="12.75">
      <c r="A74" s="336" t="s">
        <v>22</v>
      </c>
      <c r="B74" s="337"/>
      <c r="C74" s="337"/>
      <c r="D74" s="338"/>
      <c r="E74" s="79"/>
      <c r="F74" s="79"/>
      <c r="G74" s="79">
        <f>SUM(G71:G73)</f>
        <v>4.142699081698725</v>
      </c>
      <c r="H74" s="130"/>
      <c r="I74" s="130"/>
    </row>
    <row r="75" spans="1:15" s="107" customFormat="1" ht="12.75">
      <c r="A75" s="103"/>
      <c r="B75" s="103"/>
      <c r="C75" s="103"/>
      <c r="D75" s="103"/>
      <c r="E75" s="103"/>
      <c r="F75" s="103"/>
      <c r="G75" s="130"/>
      <c r="H75" s="130"/>
      <c r="I75" s="130"/>
      <c r="J75" s="131"/>
      <c r="K75" s="131"/>
      <c r="L75" s="131"/>
      <c r="M75" s="131"/>
      <c r="N75" s="131"/>
      <c r="O75" s="131"/>
    </row>
    <row r="76" spans="1:15" s="107" customFormat="1" ht="18">
      <c r="A76" s="132" t="s">
        <v>127</v>
      </c>
      <c r="B76" s="133"/>
      <c r="C76" s="133"/>
      <c r="D76" s="133"/>
      <c r="E76" s="133"/>
      <c r="F76" s="133"/>
      <c r="G76" s="133"/>
      <c r="H76" s="133"/>
      <c r="I76" s="133"/>
      <c r="J76" s="131"/>
      <c r="K76" s="131"/>
      <c r="L76" s="131"/>
      <c r="M76" s="131"/>
      <c r="N76" s="131"/>
      <c r="O76" s="131"/>
    </row>
    <row r="77" s="111" customFormat="1" ht="12.75">
      <c r="A77" s="111" t="s">
        <v>232</v>
      </c>
    </row>
    <row r="78" spans="1:11" ht="12.75">
      <c r="A78" s="313" t="s">
        <v>173</v>
      </c>
      <c r="B78" s="313" t="s">
        <v>52</v>
      </c>
      <c r="C78" s="313"/>
      <c r="D78" s="313"/>
      <c r="E78" s="313"/>
      <c r="F78" s="313" t="s">
        <v>177</v>
      </c>
      <c r="G78" s="313"/>
      <c r="H78" s="313"/>
      <c r="I78" s="313"/>
      <c r="J78" s="313" t="s">
        <v>22</v>
      </c>
      <c r="K78" s="313" t="s">
        <v>181</v>
      </c>
    </row>
    <row r="79" spans="1:11" ht="12.75">
      <c r="A79" s="313"/>
      <c r="B79" s="129" t="s">
        <v>175</v>
      </c>
      <c r="C79" s="129" t="s">
        <v>106</v>
      </c>
      <c r="D79" s="129" t="s">
        <v>102</v>
      </c>
      <c r="E79" s="129" t="s">
        <v>176</v>
      </c>
      <c r="F79" s="129" t="s">
        <v>175</v>
      </c>
      <c r="G79" s="129" t="s">
        <v>178</v>
      </c>
      <c r="H79" s="129" t="s">
        <v>179</v>
      </c>
      <c r="I79" s="129" t="s">
        <v>176</v>
      </c>
      <c r="J79" s="313"/>
      <c r="K79" s="313"/>
    </row>
    <row r="80" spans="1:11" ht="12.75">
      <c r="A80" s="129" t="s">
        <v>174</v>
      </c>
      <c r="B80" s="142">
        <f>(0.15+0.1)/2</f>
        <v>0.125</v>
      </c>
      <c r="C80" s="142">
        <v>0.23</v>
      </c>
      <c r="D80" s="142">
        <v>1</v>
      </c>
      <c r="E80" s="142">
        <f>D80*C80*B80</f>
        <v>0.02875</v>
      </c>
      <c r="F80" s="142">
        <f>((0.3-0.08*0.05/0.23)+0.3)/2</f>
        <v>0.29130434782608694</v>
      </c>
      <c r="G80" s="142">
        <v>0.08</v>
      </c>
      <c r="H80" s="142">
        <v>1</v>
      </c>
      <c r="I80" s="142">
        <f>H80*G80*F80</f>
        <v>0.023304347826086955</v>
      </c>
      <c r="J80" s="143">
        <f>I80+E80</f>
        <v>0.05205434782608696</v>
      </c>
      <c r="K80" s="79">
        <f>K81/J81*J80</f>
        <v>20.36626358695652</v>
      </c>
    </row>
    <row r="81" spans="1:11" ht="12.75">
      <c r="A81" s="307" t="s">
        <v>180</v>
      </c>
      <c r="B81" s="308"/>
      <c r="C81" s="308"/>
      <c r="D81" s="308"/>
      <c r="E81" s="308"/>
      <c r="F81" s="308"/>
      <c r="G81" s="308"/>
      <c r="H81" s="308"/>
      <c r="I81" s="309"/>
      <c r="J81" s="144">
        <v>0.056</v>
      </c>
      <c r="K81" s="79">
        <v>21.91</v>
      </c>
    </row>
    <row r="82" spans="1:9" ht="12.75">
      <c r="A82" s="91"/>
      <c r="B82" s="141"/>
      <c r="C82" s="141"/>
      <c r="D82" s="141"/>
      <c r="E82" s="141"/>
      <c r="F82" s="141"/>
      <c r="G82" s="141"/>
      <c r="H82" s="141"/>
      <c r="I82" s="141"/>
    </row>
    <row r="83" spans="1:9" ht="12.75">
      <c r="A83" s="91"/>
      <c r="B83" s="141"/>
      <c r="C83" s="141"/>
      <c r="D83" s="141"/>
      <c r="E83" s="141"/>
      <c r="F83" s="141"/>
      <c r="G83" s="141"/>
      <c r="H83" s="141"/>
      <c r="I83" s="141"/>
    </row>
    <row r="84" spans="1:9" ht="12.75">
      <c r="A84" s="91"/>
      <c r="B84" s="141"/>
      <c r="C84" s="141"/>
      <c r="D84" s="141"/>
      <c r="E84" s="141"/>
      <c r="F84" s="141"/>
      <c r="G84" s="141"/>
      <c r="H84" s="141"/>
      <c r="I84" s="141"/>
    </row>
  </sheetData>
  <sheetProtection password="F751" sheet="1" objects="1" scenarios="1"/>
  <mergeCells count="68">
    <mergeCell ref="I49:J49"/>
    <mergeCell ref="A61:C61"/>
    <mergeCell ref="A62:C62"/>
    <mergeCell ref="D69:D70"/>
    <mergeCell ref="A74:D74"/>
    <mergeCell ref="A69:A70"/>
    <mergeCell ref="B69:B70"/>
    <mergeCell ref="C69:C70"/>
    <mergeCell ref="A11:B11"/>
    <mergeCell ref="A12:B12"/>
    <mergeCell ref="A13:B13"/>
    <mergeCell ref="A37:B37"/>
    <mergeCell ref="A25:A26"/>
    <mergeCell ref="A15:M15"/>
    <mergeCell ref="B25:B26"/>
    <mergeCell ref="C25:C26"/>
    <mergeCell ref="E25:E26"/>
    <mergeCell ref="A18:B18"/>
    <mergeCell ref="I7:M7"/>
    <mergeCell ref="A7:H7"/>
    <mergeCell ref="A5:I5"/>
    <mergeCell ref="A10:C10"/>
    <mergeCell ref="A6:M6"/>
    <mergeCell ref="D8:E8"/>
    <mergeCell ref="F8:H8"/>
    <mergeCell ref="J8:K8"/>
    <mergeCell ref="A19:B19"/>
    <mergeCell ref="A20:B20"/>
    <mergeCell ref="A21:B21"/>
    <mergeCell ref="J45:K45"/>
    <mergeCell ref="J43:K43"/>
    <mergeCell ref="J44:K44"/>
    <mergeCell ref="E42:E43"/>
    <mergeCell ref="F42:I42"/>
    <mergeCell ref="J46:K46"/>
    <mergeCell ref="A48:C48"/>
    <mergeCell ref="A36:B36"/>
    <mergeCell ref="B42:B43"/>
    <mergeCell ref="C42:C43"/>
    <mergeCell ref="A38:B38"/>
    <mergeCell ref="A39:B39"/>
    <mergeCell ref="A42:A43"/>
    <mergeCell ref="A41:K41"/>
    <mergeCell ref="J42:K42"/>
    <mergeCell ref="A1:M1"/>
    <mergeCell ref="A2:M2"/>
    <mergeCell ref="A3:M3"/>
    <mergeCell ref="A4:M4"/>
    <mergeCell ref="K78:K79"/>
    <mergeCell ref="A49:A50"/>
    <mergeCell ref="B49:B50"/>
    <mergeCell ref="C49:E49"/>
    <mergeCell ref="F49:H49"/>
    <mergeCell ref="J78:J79"/>
    <mergeCell ref="A65:C65"/>
    <mergeCell ref="E69:E70"/>
    <mergeCell ref="A58:C59"/>
    <mergeCell ref="A60:C60"/>
    <mergeCell ref="A81:I81"/>
    <mergeCell ref="D58:E58"/>
    <mergeCell ref="F58:F59"/>
    <mergeCell ref="G58:G59"/>
    <mergeCell ref="H58:I58"/>
    <mergeCell ref="A63:C63"/>
    <mergeCell ref="A64:C64"/>
    <mergeCell ref="B78:E78"/>
    <mergeCell ref="F78:I78"/>
    <mergeCell ref="A78:A7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6"/>
  <headerFooter alignWithMargins="0">
    <oddFooter>&amp;CPágina &amp;P de &amp;N</oddFooter>
  </headerFooter>
  <drawing r:id="rId5"/>
  <legacyDrawing r:id="rId4"/>
  <oleObjects>
    <oleObject progId="Word.Picture.8" shapeId="717169" r:id="rId2"/>
    <oleObject progId="Word.Picture.8" shapeId="58357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13.421875" style="1" customWidth="1"/>
    <col min="3" max="3" width="17.28125" style="1" customWidth="1"/>
    <col min="4" max="4" width="16.421875" style="1" customWidth="1"/>
    <col min="5" max="5" width="14.140625" style="3" customWidth="1"/>
    <col min="6" max="6" width="13.00390625" style="2" customWidth="1"/>
    <col min="7" max="10" width="9.421875" style="1" customWidth="1"/>
    <col min="11" max="11" width="8.8515625" style="1" customWidth="1"/>
    <col min="12" max="12" width="9.28125" style="1" customWidth="1"/>
    <col min="13" max="13" width="8.7109375" style="1" customWidth="1"/>
    <col min="14" max="15" width="9.28125" style="1" customWidth="1"/>
    <col min="16" max="16" width="9.57421875" style="1" customWidth="1"/>
    <col min="17" max="17" width="8.28125" style="1" customWidth="1"/>
    <col min="18" max="18" width="9.28125" style="1" customWidth="1"/>
    <col min="19" max="16384" width="11.421875" style="1" customWidth="1"/>
  </cols>
  <sheetData>
    <row r="1" spans="1:18" ht="25.5" customHeight="1">
      <c r="A1" s="345" t="s">
        <v>23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19.5" customHeight="1">
      <c r="A2" s="346" t="s">
        <v>24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2.75">
      <c r="A3" s="6"/>
      <c r="B3" s="49"/>
      <c r="C3" s="49"/>
      <c r="D3" s="5"/>
      <c r="E3" s="50"/>
      <c r="F3" s="51"/>
      <c r="G3" s="5"/>
      <c r="H3" s="5" t="s">
        <v>0</v>
      </c>
      <c r="I3" s="49"/>
      <c r="J3" s="49"/>
      <c r="K3" s="5"/>
      <c r="L3" s="5"/>
      <c r="M3" s="5"/>
      <c r="N3" s="5"/>
      <c r="O3" s="5"/>
      <c r="P3" s="5"/>
      <c r="Q3" s="49"/>
      <c r="R3" s="5"/>
    </row>
    <row r="4" spans="1:18" ht="18.75" customHeight="1">
      <c r="A4" s="347" t="s">
        <v>46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</row>
    <row r="5" spans="1:18" ht="12.75">
      <c r="A5" s="52"/>
      <c r="B5" s="52"/>
      <c r="C5" s="53" t="s">
        <v>0</v>
      </c>
      <c r="D5" s="52"/>
      <c r="E5" s="54"/>
      <c r="F5" s="55"/>
      <c r="G5" s="52"/>
      <c r="H5" s="52"/>
      <c r="I5" s="52"/>
      <c r="J5" s="52"/>
      <c r="K5" s="52"/>
      <c r="L5" s="52"/>
      <c r="M5" s="52"/>
      <c r="N5" s="56"/>
      <c r="O5" s="52"/>
      <c r="P5" s="52"/>
      <c r="Q5" s="52"/>
      <c r="R5" s="52"/>
    </row>
    <row r="6" spans="1:18" ht="12">
      <c r="A6" s="52"/>
      <c r="B6" s="52"/>
      <c r="C6" s="53" t="s">
        <v>0</v>
      </c>
      <c r="D6" s="52"/>
      <c r="E6" s="54"/>
      <c r="F6" s="55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0.25">
      <c r="A7" s="348" t="s">
        <v>29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</row>
    <row r="8" spans="1:18" ht="12.75">
      <c r="A8" s="52"/>
      <c r="B8" s="52"/>
      <c r="C8" s="52"/>
      <c r="D8" s="53"/>
      <c r="E8" s="54"/>
      <c r="F8" s="55"/>
      <c r="G8" s="52"/>
      <c r="H8" s="52" t="s">
        <v>0</v>
      </c>
      <c r="I8" s="52"/>
      <c r="J8" s="52"/>
      <c r="K8" s="52"/>
      <c r="L8" s="53"/>
      <c r="M8" s="52"/>
      <c r="N8" s="52"/>
      <c r="O8" s="57"/>
      <c r="P8" s="48"/>
      <c r="Q8" s="56"/>
      <c r="R8" s="56"/>
    </row>
    <row r="9" spans="1:18" ht="1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">
      <c r="A10" s="52"/>
      <c r="B10" s="52"/>
      <c r="C10" s="52"/>
      <c r="D10" s="52"/>
      <c r="E10" s="54"/>
      <c r="F10" s="55"/>
      <c r="G10" s="52"/>
      <c r="H10" s="58"/>
      <c r="I10" s="52"/>
      <c r="J10" s="52"/>
      <c r="K10" s="58"/>
      <c r="L10" s="58"/>
      <c r="M10" s="58"/>
      <c r="N10" s="58"/>
      <c r="O10" s="58"/>
      <c r="P10" s="58"/>
      <c r="Q10" s="52"/>
      <c r="R10" s="58"/>
    </row>
    <row r="11" spans="1:18" ht="12.75" thickBot="1">
      <c r="A11" s="59"/>
      <c r="B11" s="5"/>
      <c r="C11" s="5"/>
      <c r="D11" s="5"/>
      <c r="E11" s="50"/>
      <c r="F11" s="51"/>
      <c r="G11" s="5"/>
      <c r="H11" s="5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12">
      <c r="A12" s="13"/>
      <c r="B12" s="14"/>
      <c r="C12" s="15"/>
      <c r="D12" s="15"/>
      <c r="E12" s="16"/>
      <c r="F12" s="17"/>
      <c r="G12" s="18"/>
      <c r="H12" s="18"/>
      <c r="I12" s="18"/>
      <c r="J12" s="18"/>
      <c r="K12" s="19" t="s">
        <v>10</v>
      </c>
      <c r="L12" s="18"/>
      <c r="M12" s="18"/>
      <c r="N12" s="18"/>
      <c r="O12" s="18" t="s">
        <v>0</v>
      </c>
      <c r="P12" s="19" t="s">
        <v>0</v>
      </c>
      <c r="Q12" s="19" t="s">
        <v>0</v>
      </c>
      <c r="R12" s="20"/>
    </row>
    <row r="13" spans="1:18" ht="12">
      <c r="A13" s="21" t="s">
        <v>1</v>
      </c>
      <c r="B13" s="22" t="s">
        <v>11</v>
      </c>
      <c r="C13" s="22"/>
      <c r="D13" s="22" t="s">
        <v>12</v>
      </c>
      <c r="E13" s="23" t="s">
        <v>2</v>
      </c>
      <c r="F13" s="23" t="s">
        <v>13</v>
      </c>
      <c r="G13" s="24" t="s">
        <v>26</v>
      </c>
      <c r="H13" s="25"/>
      <c r="I13" s="24" t="s">
        <v>27</v>
      </c>
      <c r="J13" s="25"/>
      <c r="K13" s="24" t="s">
        <v>28</v>
      </c>
      <c r="L13" s="25"/>
      <c r="M13" s="24" t="s">
        <v>45</v>
      </c>
      <c r="N13" s="25"/>
      <c r="O13" s="24" t="s">
        <v>14</v>
      </c>
      <c r="P13" s="25"/>
      <c r="Q13" s="24" t="s">
        <v>14</v>
      </c>
      <c r="R13" s="26"/>
    </row>
    <row r="14" spans="1:18" ht="12" customHeight="1">
      <c r="A14" s="21"/>
      <c r="B14" s="27" t="s">
        <v>15</v>
      </c>
      <c r="C14" s="28"/>
      <c r="D14" s="28" t="s">
        <v>16</v>
      </c>
      <c r="E14" s="29" t="s">
        <v>17</v>
      </c>
      <c r="F14" s="23" t="s">
        <v>17</v>
      </c>
      <c r="G14" s="30" t="s">
        <v>18</v>
      </c>
      <c r="H14" s="30" t="s">
        <v>19</v>
      </c>
      <c r="I14" s="30" t="s">
        <v>18</v>
      </c>
      <c r="J14" s="30" t="s">
        <v>19</v>
      </c>
      <c r="K14" s="30" t="s">
        <v>18</v>
      </c>
      <c r="L14" s="30" t="s">
        <v>19</v>
      </c>
      <c r="M14" s="30" t="s">
        <v>18</v>
      </c>
      <c r="N14" s="30" t="s">
        <v>19</v>
      </c>
      <c r="O14" s="30" t="s">
        <v>18</v>
      </c>
      <c r="P14" s="30" t="s">
        <v>19</v>
      </c>
      <c r="Q14" s="30" t="s">
        <v>18</v>
      </c>
      <c r="R14" s="31" t="s">
        <v>19</v>
      </c>
    </row>
    <row r="15" spans="1:18" ht="19.5" customHeight="1">
      <c r="A15" s="32">
        <v>1</v>
      </c>
      <c r="B15" s="33" t="s">
        <v>39</v>
      </c>
      <c r="C15" s="34"/>
      <c r="D15" s="35" t="e">
        <f>#REF!</f>
        <v>#REF!</v>
      </c>
      <c r="E15" s="36" t="e">
        <f>D15/$D$32*100</f>
        <v>#REF!</v>
      </c>
      <c r="F15" s="37"/>
      <c r="G15" s="38">
        <v>100</v>
      </c>
      <c r="H15" s="39">
        <f aca="true" t="shared" si="0" ref="H15:H23">G15+F15</f>
        <v>100</v>
      </c>
      <c r="I15" s="38"/>
      <c r="J15" s="39">
        <f aca="true" t="shared" si="1" ref="J15:J23">H15+I15</f>
        <v>100</v>
      </c>
      <c r="K15" s="38"/>
      <c r="L15" s="39">
        <f aca="true" t="shared" si="2" ref="L15:L21">J15+K15</f>
        <v>100</v>
      </c>
      <c r="M15" s="38"/>
      <c r="N15" s="39">
        <f aca="true" t="shared" si="3" ref="N15:N21">L15+M15</f>
        <v>100</v>
      </c>
      <c r="O15" s="38"/>
      <c r="P15" s="39">
        <f aca="true" t="shared" si="4" ref="P15:P21">N15+O15</f>
        <v>100</v>
      </c>
      <c r="Q15" s="38"/>
      <c r="R15" s="40">
        <f aca="true" t="shared" si="5" ref="R15:R21">P15+Q15</f>
        <v>100</v>
      </c>
    </row>
    <row r="16" spans="1:18" ht="19.5" customHeight="1">
      <c r="A16" s="32">
        <v>2</v>
      </c>
      <c r="B16" s="41" t="s">
        <v>20</v>
      </c>
      <c r="C16" s="42"/>
      <c r="D16" s="35" t="e">
        <f>#REF!</f>
        <v>#REF!</v>
      </c>
      <c r="E16" s="36" t="e">
        <f aca="true" t="shared" si="6" ref="E16:E30">D16/$D$32*100</f>
        <v>#REF!</v>
      </c>
      <c r="F16" s="37"/>
      <c r="G16" s="38">
        <v>100</v>
      </c>
      <c r="H16" s="39">
        <f t="shared" si="0"/>
        <v>100</v>
      </c>
      <c r="I16" s="38"/>
      <c r="J16" s="39">
        <f t="shared" si="1"/>
        <v>100</v>
      </c>
      <c r="K16" s="38"/>
      <c r="L16" s="39">
        <f t="shared" si="2"/>
        <v>100</v>
      </c>
      <c r="M16" s="38"/>
      <c r="N16" s="39">
        <f t="shared" si="3"/>
        <v>100</v>
      </c>
      <c r="O16" s="38"/>
      <c r="P16" s="39">
        <f t="shared" si="4"/>
        <v>100</v>
      </c>
      <c r="Q16" s="38"/>
      <c r="R16" s="40">
        <f t="shared" si="5"/>
        <v>100</v>
      </c>
    </row>
    <row r="17" spans="1:18" ht="19.5" customHeight="1">
      <c r="A17" s="32">
        <v>3</v>
      </c>
      <c r="B17" s="41" t="s">
        <v>3</v>
      </c>
      <c r="C17" s="42"/>
      <c r="D17" s="35" t="e">
        <f>#REF!</f>
        <v>#REF!</v>
      </c>
      <c r="E17" s="36" t="e">
        <f t="shared" si="6"/>
        <v>#REF!</v>
      </c>
      <c r="F17" s="37"/>
      <c r="G17" s="38">
        <v>100</v>
      </c>
      <c r="H17" s="39">
        <f t="shared" si="0"/>
        <v>100</v>
      </c>
      <c r="I17" s="38"/>
      <c r="J17" s="39">
        <f t="shared" si="1"/>
        <v>100</v>
      </c>
      <c r="K17" s="38"/>
      <c r="L17" s="39">
        <f t="shared" si="2"/>
        <v>100</v>
      </c>
      <c r="M17" s="38"/>
      <c r="N17" s="39">
        <f t="shared" si="3"/>
        <v>100</v>
      </c>
      <c r="O17" s="38"/>
      <c r="P17" s="39">
        <f t="shared" si="4"/>
        <v>100</v>
      </c>
      <c r="Q17" s="38"/>
      <c r="R17" s="40">
        <f t="shared" si="5"/>
        <v>100</v>
      </c>
    </row>
    <row r="18" spans="1:18" ht="19.5" customHeight="1">
      <c r="A18" s="32">
        <v>4</v>
      </c>
      <c r="B18" s="41" t="s">
        <v>4</v>
      </c>
      <c r="C18" s="42"/>
      <c r="D18" s="35" t="e">
        <f>#REF!</f>
        <v>#REF!</v>
      </c>
      <c r="E18" s="36" t="e">
        <f t="shared" si="6"/>
        <v>#REF!</v>
      </c>
      <c r="F18" s="37"/>
      <c r="G18" s="38">
        <v>80</v>
      </c>
      <c r="H18" s="39">
        <f t="shared" si="0"/>
        <v>80</v>
      </c>
      <c r="I18" s="38">
        <v>20</v>
      </c>
      <c r="J18" s="39">
        <f t="shared" si="1"/>
        <v>100</v>
      </c>
      <c r="K18" s="38"/>
      <c r="L18" s="39">
        <f t="shared" si="2"/>
        <v>100</v>
      </c>
      <c r="M18" s="38"/>
      <c r="N18" s="39">
        <f t="shared" si="3"/>
        <v>100</v>
      </c>
      <c r="O18" s="38"/>
      <c r="P18" s="39">
        <f t="shared" si="4"/>
        <v>100</v>
      </c>
      <c r="Q18" s="38"/>
      <c r="R18" s="40">
        <f t="shared" si="5"/>
        <v>100</v>
      </c>
    </row>
    <row r="19" spans="1:18" ht="19.5" customHeight="1">
      <c r="A19" s="32">
        <v>5</v>
      </c>
      <c r="B19" s="41" t="s">
        <v>21</v>
      </c>
      <c r="C19" s="42"/>
      <c r="D19" s="35" t="e">
        <f>#REF!</f>
        <v>#REF!</v>
      </c>
      <c r="E19" s="36" t="e">
        <f t="shared" si="6"/>
        <v>#REF!</v>
      </c>
      <c r="F19" s="37"/>
      <c r="G19" s="38"/>
      <c r="H19" s="39">
        <f t="shared" si="0"/>
        <v>0</v>
      </c>
      <c r="I19" s="38">
        <v>100</v>
      </c>
      <c r="J19" s="39">
        <f t="shared" si="1"/>
        <v>100</v>
      </c>
      <c r="K19" s="38"/>
      <c r="L19" s="39">
        <f t="shared" si="2"/>
        <v>100</v>
      </c>
      <c r="M19" s="38"/>
      <c r="N19" s="39">
        <f t="shared" si="3"/>
        <v>100</v>
      </c>
      <c r="O19" s="38"/>
      <c r="P19" s="39">
        <f t="shared" si="4"/>
        <v>100</v>
      </c>
      <c r="Q19" s="38"/>
      <c r="R19" s="40">
        <f t="shared" si="5"/>
        <v>100</v>
      </c>
    </row>
    <row r="20" spans="1:18" ht="19.5" customHeight="1">
      <c r="A20" s="32">
        <v>6</v>
      </c>
      <c r="B20" s="41" t="s">
        <v>32</v>
      </c>
      <c r="C20" s="42"/>
      <c r="D20" s="35" t="e">
        <f>#REF!</f>
        <v>#REF!</v>
      </c>
      <c r="E20" s="36" t="e">
        <f t="shared" si="6"/>
        <v>#REF!</v>
      </c>
      <c r="F20" s="37"/>
      <c r="G20" s="38"/>
      <c r="H20" s="39">
        <f t="shared" si="0"/>
        <v>0</v>
      </c>
      <c r="I20" s="38">
        <v>100</v>
      </c>
      <c r="J20" s="39">
        <f t="shared" si="1"/>
        <v>100</v>
      </c>
      <c r="K20" s="38"/>
      <c r="L20" s="39">
        <f t="shared" si="2"/>
        <v>100</v>
      </c>
      <c r="M20" s="38"/>
      <c r="N20" s="39">
        <f t="shared" si="3"/>
        <v>100</v>
      </c>
      <c r="O20" s="38"/>
      <c r="P20" s="39">
        <f t="shared" si="4"/>
        <v>100</v>
      </c>
      <c r="Q20" s="38"/>
      <c r="R20" s="40">
        <f t="shared" si="5"/>
        <v>100</v>
      </c>
    </row>
    <row r="21" spans="1:18" ht="19.5" customHeight="1">
      <c r="A21" s="32">
        <v>7</v>
      </c>
      <c r="B21" s="41" t="s">
        <v>40</v>
      </c>
      <c r="C21" s="42"/>
      <c r="D21" s="35" t="e">
        <f>#REF!</f>
        <v>#REF!</v>
      </c>
      <c r="E21" s="36" t="e">
        <f t="shared" si="6"/>
        <v>#REF!</v>
      </c>
      <c r="F21" s="37"/>
      <c r="G21" s="38"/>
      <c r="H21" s="39">
        <f t="shared" si="0"/>
        <v>0</v>
      </c>
      <c r="I21" s="38">
        <v>100</v>
      </c>
      <c r="J21" s="39">
        <f t="shared" si="1"/>
        <v>100</v>
      </c>
      <c r="K21" s="38"/>
      <c r="L21" s="39">
        <f t="shared" si="2"/>
        <v>100</v>
      </c>
      <c r="M21" s="38"/>
      <c r="N21" s="39">
        <f t="shared" si="3"/>
        <v>100</v>
      </c>
      <c r="O21" s="38"/>
      <c r="P21" s="39">
        <f t="shared" si="4"/>
        <v>100</v>
      </c>
      <c r="Q21" s="38"/>
      <c r="R21" s="40">
        <f t="shared" si="5"/>
        <v>100</v>
      </c>
    </row>
    <row r="22" spans="1:18" ht="19.5" customHeight="1">
      <c r="A22" s="32">
        <v>8</v>
      </c>
      <c r="B22" s="41" t="s">
        <v>33</v>
      </c>
      <c r="C22" s="42"/>
      <c r="D22" s="35" t="e">
        <f>#REF!</f>
        <v>#REF!</v>
      </c>
      <c r="E22" s="36" t="e">
        <f t="shared" si="6"/>
        <v>#REF!</v>
      </c>
      <c r="F22" s="37"/>
      <c r="G22" s="38">
        <v>32</v>
      </c>
      <c r="H22" s="39">
        <f t="shared" si="0"/>
        <v>32</v>
      </c>
      <c r="I22" s="38">
        <v>68</v>
      </c>
      <c r="J22" s="39">
        <f t="shared" si="1"/>
        <v>100</v>
      </c>
      <c r="K22" s="38"/>
      <c r="L22" s="39"/>
      <c r="M22" s="38"/>
      <c r="N22" s="39"/>
      <c r="O22" s="38"/>
      <c r="P22" s="39"/>
      <c r="Q22" s="38"/>
      <c r="R22" s="40"/>
    </row>
    <row r="23" spans="1:18" ht="19.5" customHeight="1">
      <c r="A23" s="32">
        <v>9</v>
      </c>
      <c r="B23" s="41" t="s">
        <v>5</v>
      </c>
      <c r="C23" s="42"/>
      <c r="D23" s="35" t="e">
        <f>#REF!</f>
        <v>#REF!</v>
      </c>
      <c r="E23" s="36" t="e">
        <f t="shared" si="6"/>
        <v>#REF!</v>
      </c>
      <c r="F23" s="37"/>
      <c r="G23" s="38"/>
      <c r="H23" s="39">
        <f t="shared" si="0"/>
        <v>0</v>
      </c>
      <c r="I23" s="38"/>
      <c r="J23" s="39">
        <f t="shared" si="1"/>
        <v>0</v>
      </c>
      <c r="K23" s="38">
        <v>100</v>
      </c>
      <c r="L23" s="39">
        <f>J23+K23</f>
        <v>100</v>
      </c>
      <c r="M23" s="38"/>
      <c r="N23" s="39">
        <f>L23+M23</f>
        <v>100</v>
      </c>
      <c r="O23" s="38"/>
      <c r="P23" s="39">
        <f>N23+O23</f>
        <v>100</v>
      </c>
      <c r="Q23" s="38"/>
      <c r="R23" s="40">
        <f>P23+Q23</f>
        <v>100</v>
      </c>
    </row>
    <row r="24" spans="1:18" ht="19.5" customHeight="1">
      <c r="A24" s="32">
        <v>10</v>
      </c>
      <c r="B24" s="41" t="s">
        <v>6</v>
      </c>
      <c r="C24" s="42"/>
      <c r="D24" s="35" t="e">
        <f>#REF!</f>
        <v>#REF!</v>
      </c>
      <c r="E24" s="36" t="e">
        <f t="shared" si="6"/>
        <v>#REF!</v>
      </c>
      <c r="F24" s="37"/>
      <c r="G24" s="38"/>
      <c r="H24" s="39"/>
      <c r="I24" s="38"/>
      <c r="J24" s="39"/>
      <c r="K24" s="38">
        <v>100</v>
      </c>
      <c r="L24" s="39">
        <f>J24+K24</f>
        <v>100</v>
      </c>
      <c r="M24" s="38"/>
      <c r="N24" s="39"/>
      <c r="O24" s="38"/>
      <c r="P24" s="39"/>
      <c r="Q24" s="38"/>
      <c r="R24" s="40"/>
    </row>
    <row r="25" spans="1:18" ht="19.5" customHeight="1">
      <c r="A25" s="32">
        <v>11</v>
      </c>
      <c r="B25" s="41" t="s">
        <v>34</v>
      </c>
      <c r="C25" s="42"/>
      <c r="D25" s="43"/>
      <c r="E25" s="44"/>
      <c r="F25" s="45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pans="1:18" ht="19.5" customHeight="1">
      <c r="A26" s="32" t="s">
        <v>35</v>
      </c>
      <c r="B26" s="41" t="s">
        <v>42</v>
      </c>
      <c r="C26" s="42"/>
      <c r="D26" s="35" t="e">
        <f>#REF!</f>
        <v>#REF!</v>
      </c>
      <c r="E26" s="36" t="e">
        <f t="shared" si="6"/>
        <v>#REF!</v>
      </c>
      <c r="F26" s="37"/>
      <c r="G26" s="38"/>
      <c r="H26" s="39"/>
      <c r="I26" s="38">
        <v>100</v>
      </c>
      <c r="J26" s="39">
        <f>H26+I26</f>
        <v>100</v>
      </c>
      <c r="K26" s="38"/>
      <c r="L26" s="39"/>
      <c r="M26" s="38"/>
      <c r="N26" s="39"/>
      <c r="O26" s="38"/>
      <c r="P26" s="39"/>
      <c r="Q26" s="38"/>
      <c r="R26" s="40"/>
    </row>
    <row r="27" spans="1:18" ht="19.5" customHeight="1">
      <c r="A27" s="32" t="s">
        <v>36</v>
      </c>
      <c r="B27" s="41" t="s">
        <v>43</v>
      </c>
      <c r="C27" s="42"/>
      <c r="D27" s="35" t="e">
        <f>#REF!</f>
        <v>#REF!</v>
      </c>
      <c r="E27" s="36" t="e">
        <f t="shared" si="6"/>
        <v>#REF!</v>
      </c>
      <c r="F27" s="37"/>
      <c r="G27" s="38">
        <v>50</v>
      </c>
      <c r="H27" s="39">
        <f>G27+F27</f>
        <v>50</v>
      </c>
      <c r="I27" s="38">
        <v>50</v>
      </c>
      <c r="J27" s="39">
        <f>H27+I27</f>
        <v>100</v>
      </c>
      <c r="K27" s="38"/>
      <c r="L27" s="39"/>
      <c r="M27" s="38"/>
      <c r="N27" s="39"/>
      <c r="O27" s="38"/>
      <c r="P27" s="39"/>
      <c r="Q27" s="38"/>
      <c r="R27" s="40"/>
    </row>
    <row r="28" spans="1:18" ht="19.5" customHeight="1">
      <c r="A28" s="32" t="s">
        <v>41</v>
      </c>
      <c r="B28" s="41" t="s">
        <v>44</v>
      </c>
      <c r="C28" s="42"/>
      <c r="D28" s="35" t="e">
        <f>#REF!</f>
        <v>#REF!</v>
      </c>
      <c r="E28" s="36" t="e">
        <f t="shared" si="6"/>
        <v>#REF!</v>
      </c>
      <c r="F28" s="37"/>
      <c r="G28" s="38">
        <v>10</v>
      </c>
      <c r="H28" s="39">
        <f>G28+F28</f>
        <v>10</v>
      </c>
      <c r="I28" s="38">
        <v>70</v>
      </c>
      <c r="J28" s="39">
        <f>H28+I28</f>
        <v>80</v>
      </c>
      <c r="K28" s="38">
        <v>20</v>
      </c>
      <c r="L28" s="39">
        <f>J28+K28</f>
        <v>100</v>
      </c>
      <c r="M28" s="38"/>
      <c r="N28" s="39"/>
      <c r="O28" s="38"/>
      <c r="P28" s="39"/>
      <c r="Q28" s="38"/>
      <c r="R28" s="40"/>
    </row>
    <row r="29" spans="1:18" ht="19.5" customHeight="1">
      <c r="A29" s="32">
        <v>12</v>
      </c>
      <c r="B29" s="41" t="s">
        <v>37</v>
      </c>
      <c r="C29" s="42"/>
      <c r="D29" s="35" t="e">
        <f>#REF!</f>
        <v>#REF!</v>
      </c>
      <c r="E29" s="36" t="e">
        <f t="shared" si="6"/>
        <v>#REF!</v>
      </c>
      <c r="F29" s="37"/>
      <c r="G29" s="38"/>
      <c r="H29" s="39"/>
      <c r="I29" s="38">
        <v>100</v>
      </c>
      <c r="J29" s="39">
        <f>H29+I29</f>
        <v>100</v>
      </c>
      <c r="K29" s="38"/>
      <c r="L29" s="39">
        <f>J29+K29</f>
        <v>100</v>
      </c>
      <c r="M29" s="38"/>
      <c r="N29" s="39">
        <f>L29+M29</f>
        <v>100</v>
      </c>
      <c r="O29" s="38"/>
      <c r="P29" s="39">
        <f>N29+O29</f>
        <v>100</v>
      </c>
      <c r="Q29" s="38"/>
      <c r="R29" s="40">
        <f>P29+Q29</f>
        <v>100</v>
      </c>
    </row>
    <row r="30" spans="1:18" ht="19.5" customHeight="1">
      <c r="A30" s="32">
        <v>13</v>
      </c>
      <c r="B30" s="41" t="s">
        <v>38</v>
      </c>
      <c r="C30" s="42"/>
      <c r="D30" s="35" t="e">
        <f>#REF!</f>
        <v>#REF!</v>
      </c>
      <c r="E30" s="36" t="e">
        <f t="shared" si="6"/>
        <v>#REF!</v>
      </c>
      <c r="F30" s="37"/>
      <c r="G30" s="38"/>
      <c r="H30" s="39">
        <f>G30+F30</f>
        <v>0</v>
      </c>
      <c r="I30" s="38">
        <v>100</v>
      </c>
      <c r="J30" s="39">
        <f>H30+I30</f>
        <v>100</v>
      </c>
      <c r="K30" s="38"/>
      <c r="L30" s="39">
        <f>J30+K30</f>
        <v>100</v>
      </c>
      <c r="M30" s="38"/>
      <c r="N30" s="39">
        <f>L30+M30</f>
        <v>100</v>
      </c>
      <c r="O30" s="38"/>
      <c r="P30" s="39">
        <f>N30+O30</f>
        <v>100</v>
      </c>
      <c r="Q30" s="38"/>
      <c r="R30" s="40">
        <f>P30+Q30</f>
        <v>100</v>
      </c>
    </row>
    <row r="31" spans="1:18" ht="10.5" customHeight="1" thickBot="1">
      <c r="A31" s="60"/>
      <c r="B31" s="61"/>
      <c r="C31" s="61"/>
      <c r="D31" s="62"/>
      <c r="E31" s="63"/>
      <c r="F31" s="64"/>
      <c r="G31" s="65"/>
      <c r="H31" s="61"/>
      <c r="I31" s="65"/>
      <c r="J31" s="61"/>
      <c r="K31" s="65"/>
      <c r="L31" s="61"/>
      <c r="M31" s="65"/>
      <c r="N31" s="61"/>
      <c r="O31" s="65"/>
      <c r="P31" s="61"/>
      <c r="Q31" s="65"/>
      <c r="R31" s="61"/>
    </row>
    <row r="32" spans="1:18" ht="18" customHeight="1" thickBot="1">
      <c r="A32" s="339" t="s">
        <v>22</v>
      </c>
      <c r="B32" s="340"/>
      <c r="C32" s="341"/>
      <c r="D32" s="4" t="e">
        <f>SUM(D15:D30)</f>
        <v>#REF!</v>
      </c>
      <c r="E32" s="7" t="e">
        <f>SUM(E15:E30)</f>
        <v>#REF!</v>
      </c>
      <c r="F32" s="66" t="e">
        <f>SUMPRODUCT(F15:F30,$E$15:$E$30)/100</f>
        <v>#REF!</v>
      </c>
      <c r="G32" s="8" t="e">
        <f>SUMPRODUCT(G15:G30,$E$15:$E$30)/100</f>
        <v>#REF!</v>
      </c>
      <c r="H32" s="9" t="e">
        <f>G32+F32</f>
        <v>#REF!</v>
      </c>
      <c r="I32" s="8" t="e">
        <f>SUMPRODUCT(I15:I30,$E$15:$E$30)/100</f>
        <v>#REF!</v>
      </c>
      <c r="J32" s="9" t="e">
        <f>H32+I32</f>
        <v>#REF!</v>
      </c>
      <c r="K32" s="8" t="e">
        <f>SUMPRODUCT(K15:K30,$E$15:$E$30)/100</f>
        <v>#REF!</v>
      </c>
      <c r="L32" s="9" t="e">
        <f>J32+K32</f>
        <v>#REF!</v>
      </c>
      <c r="M32" s="8" t="e">
        <f>SUMPRODUCT(M15:M30,$E$15:$E$30)/100</f>
        <v>#REF!</v>
      </c>
      <c r="N32" s="9" t="e">
        <f>L32+M32</f>
        <v>#REF!</v>
      </c>
      <c r="O32" s="8" t="e">
        <f>SUMPRODUCT(O15:O30,$E$15:$E$30)/100</f>
        <v>#REF!</v>
      </c>
      <c r="P32" s="9" t="e">
        <f>N32+O32</f>
        <v>#REF!</v>
      </c>
      <c r="Q32" s="8" t="e">
        <f>SUMPRODUCT(Q15:Q30,$E$15:$E$30)/100</f>
        <v>#REF!</v>
      </c>
      <c r="R32" s="10" t="e">
        <f>P32+Q32</f>
        <v>#REF!</v>
      </c>
    </row>
    <row r="33" spans="1:18" ht="5.25" customHeight="1">
      <c r="A33" s="5"/>
      <c r="B33" s="5"/>
      <c r="C33" s="5"/>
      <c r="D33" s="5"/>
      <c r="E33" s="50"/>
      <c r="F33" s="5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342" t="s">
        <v>25</v>
      </c>
      <c r="B34" s="343"/>
      <c r="C34" s="344"/>
      <c r="D34" s="67"/>
      <c r="E34" s="68"/>
      <c r="F34" s="69"/>
      <c r="G34" s="12" t="e">
        <f>D32*G32/100</f>
        <v>#REF!</v>
      </c>
      <c r="H34" s="12"/>
      <c r="I34" s="12" t="e">
        <f>D32*I32/100</f>
        <v>#REF!</v>
      </c>
      <c r="J34" s="12"/>
      <c r="K34" s="12" t="e">
        <f>D32*K32/100</f>
        <v>#REF!</v>
      </c>
      <c r="L34" s="12"/>
      <c r="M34" s="12" t="e">
        <f>D32*M32/100</f>
        <v>#REF!</v>
      </c>
      <c r="N34" s="12"/>
      <c r="O34" s="12" t="e">
        <f>L32*O32/100</f>
        <v>#REF!</v>
      </c>
      <c r="P34" s="12"/>
      <c r="Q34" s="12" t="e">
        <f>N32*Q32/100</f>
        <v>#REF!</v>
      </c>
      <c r="R34" s="12" t="e">
        <f>SUM(G34:Q34)</f>
        <v>#REF!</v>
      </c>
    </row>
    <row r="35" spans="1:18" ht="10.5" customHeight="1">
      <c r="A35" s="5"/>
      <c r="B35" s="5"/>
      <c r="C35" s="5"/>
      <c r="D35" s="5"/>
      <c r="E35" s="50"/>
      <c r="F35" s="5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0.5" customHeight="1">
      <c r="A36" s="5"/>
      <c r="B36" s="5"/>
      <c r="C36" s="5"/>
      <c r="D36" s="5"/>
      <c r="E36" s="50"/>
      <c r="F36" s="5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0.5" customHeight="1">
      <c r="A37" s="5"/>
      <c r="B37" s="5"/>
      <c r="C37" s="5"/>
      <c r="D37" s="5"/>
      <c r="E37" s="50"/>
      <c r="F37" s="5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0.5" customHeight="1">
      <c r="A38" s="5"/>
      <c r="B38" s="5"/>
      <c r="C38" s="5"/>
      <c r="D38" s="5"/>
      <c r="E38" s="50"/>
      <c r="F38" s="5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ht="13.5" customHeight="1">
      <c r="A39"/>
    </row>
  </sheetData>
  <mergeCells count="6">
    <mergeCell ref="A32:C32"/>
    <mergeCell ref="A34:C34"/>
    <mergeCell ref="A1:R1"/>
    <mergeCell ref="A2:R2"/>
    <mergeCell ref="A4:R4"/>
    <mergeCell ref="A7:R7"/>
  </mergeCells>
  <printOptions/>
  <pageMargins left="0.75" right="0.75" top="1" bottom="1" header="0.492125985" footer="0.492125985"/>
  <pageSetup orientation="portrait" paperSize="9"/>
  <drawing r:id="rId4"/>
  <legacyDrawing r:id="rId3"/>
  <oleObjects>
    <oleObject progId="Word.Picture.8" shapeId="11154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60" zoomScaleNormal="75" workbookViewId="0" topLeftCell="A1">
      <selection activeCell="C35" sqref="C35"/>
    </sheetView>
  </sheetViews>
  <sheetFormatPr defaultColWidth="9.140625" defaultRowHeight="12.75"/>
  <cols>
    <col min="1" max="1" width="18.28125" style="107" customWidth="1"/>
    <col min="2" max="2" width="7.421875" style="107" customWidth="1"/>
    <col min="3" max="3" width="58.7109375" style="107" customWidth="1"/>
    <col min="4" max="4" width="9.140625" style="273" customWidth="1"/>
    <col min="5" max="5" width="11.421875" style="107" customWidth="1"/>
    <col min="6" max="6" width="10.7109375" style="107" customWidth="1"/>
    <col min="7" max="7" width="14.7109375" style="107" customWidth="1"/>
    <col min="8" max="8" width="10.7109375" style="107" customWidth="1"/>
    <col min="9" max="9" width="14.7109375" style="107" customWidth="1"/>
    <col min="10" max="16384" width="9.140625" style="107" customWidth="1"/>
  </cols>
  <sheetData>
    <row r="1" spans="1:9" ht="30" customHeight="1">
      <c r="A1" s="324" t="s">
        <v>50</v>
      </c>
      <c r="B1" s="324"/>
      <c r="C1" s="324"/>
      <c r="D1" s="324"/>
      <c r="E1" s="324"/>
      <c r="F1" s="324"/>
      <c r="G1" s="324"/>
      <c r="H1" s="324"/>
      <c r="I1" s="324"/>
    </row>
    <row r="2" spans="1:9" ht="30" customHeight="1">
      <c r="A2" s="325" t="s">
        <v>237</v>
      </c>
      <c r="B2" s="325"/>
      <c r="C2" s="325"/>
      <c r="D2" s="325"/>
      <c r="E2" s="325"/>
      <c r="F2" s="325"/>
      <c r="G2" s="325"/>
      <c r="H2" s="325"/>
      <c r="I2" s="325"/>
    </row>
    <row r="3" spans="1:7" ht="23.25">
      <c r="A3" s="214"/>
      <c r="B3" s="214"/>
      <c r="C3" s="214"/>
      <c r="D3" s="214"/>
      <c r="E3" s="214"/>
      <c r="F3" s="214"/>
      <c r="G3" s="214"/>
    </row>
    <row r="4" spans="1:9" ht="23.25">
      <c r="A4" s="366" t="s">
        <v>78</v>
      </c>
      <c r="B4" s="366"/>
      <c r="C4" s="366"/>
      <c r="D4" s="366"/>
      <c r="E4" s="366"/>
      <c r="F4" s="366"/>
      <c r="G4" s="366"/>
      <c r="H4" s="366"/>
      <c r="I4" s="366"/>
    </row>
    <row r="5" spans="1:9" ht="4.5" customHeight="1">
      <c r="A5" s="286"/>
      <c r="B5" s="286"/>
      <c r="C5" s="286"/>
      <c r="D5" s="286"/>
      <c r="E5" s="286"/>
      <c r="F5" s="286"/>
      <c r="G5" s="286"/>
      <c r="H5" s="286"/>
      <c r="I5" s="286"/>
    </row>
    <row r="6" spans="1:9" ht="23.25" customHeight="1">
      <c r="A6" s="288" t="s">
        <v>154</v>
      </c>
      <c r="B6" s="289"/>
      <c r="C6" s="289"/>
      <c r="D6" s="289"/>
      <c r="E6" s="289"/>
      <c r="F6" s="289"/>
      <c r="G6" s="289"/>
      <c r="H6" s="289"/>
      <c r="I6" s="290"/>
    </row>
    <row r="7" spans="1:9" ht="23.25" customHeight="1">
      <c r="A7" s="288" t="s">
        <v>131</v>
      </c>
      <c r="B7" s="289"/>
      <c r="C7" s="290"/>
      <c r="D7" s="288" t="s">
        <v>109</v>
      </c>
      <c r="E7" s="289"/>
      <c r="F7" s="289"/>
      <c r="G7" s="289"/>
      <c r="H7" s="289"/>
      <c r="I7" s="290"/>
    </row>
    <row r="8" spans="1:9" ht="23.25" customHeight="1">
      <c r="A8" s="363" t="s">
        <v>221</v>
      </c>
      <c r="B8" s="364"/>
      <c r="C8" s="364"/>
      <c r="D8" s="364"/>
      <c r="E8" s="364"/>
      <c r="F8" s="365"/>
      <c r="G8" s="215" t="s">
        <v>244</v>
      </c>
      <c r="H8" s="215"/>
      <c r="I8" s="215"/>
    </row>
    <row r="9" spans="1:9" ht="23.25" customHeight="1">
      <c r="A9" s="82" t="s">
        <v>220</v>
      </c>
      <c r="B9" s="83"/>
      <c r="C9" s="84"/>
      <c r="D9" s="355" t="s">
        <v>95</v>
      </c>
      <c r="E9" s="356"/>
      <c r="F9" s="357"/>
      <c r="G9" s="355" t="s">
        <v>157</v>
      </c>
      <c r="H9" s="356"/>
      <c r="I9" s="357"/>
    </row>
    <row r="10" spans="1:9" ht="23.25" customHeight="1">
      <c r="A10" s="358" t="s">
        <v>110</v>
      </c>
      <c r="B10" s="359"/>
      <c r="C10" s="359"/>
      <c r="D10" s="360" t="s">
        <v>100</v>
      </c>
      <c r="E10" s="361"/>
      <c r="F10" s="362">
        <v>41003</v>
      </c>
      <c r="G10" s="362"/>
      <c r="H10" s="216" t="s">
        <v>99</v>
      </c>
      <c r="I10" s="217">
        <v>0.25</v>
      </c>
    </row>
    <row r="11" spans="1:9" ht="4.5" customHeight="1">
      <c r="A11" s="353"/>
      <c r="B11" s="353"/>
      <c r="C11" s="353"/>
      <c r="D11" s="353"/>
      <c r="E11" s="353"/>
      <c r="F11" s="353"/>
      <c r="G11" s="353"/>
      <c r="H11" s="353"/>
      <c r="I11" s="353"/>
    </row>
    <row r="12" spans="1:9" ht="12.75">
      <c r="A12" s="218" t="s">
        <v>79</v>
      </c>
      <c r="B12" s="354" t="s">
        <v>1</v>
      </c>
      <c r="C12" s="354" t="s">
        <v>80</v>
      </c>
      <c r="D12" s="354" t="s">
        <v>81</v>
      </c>
      <c r="E12" s="354" t="s">
        <v>82</v>
      </c>
      <c r="F12" s="354" t="s">
        <v>83</v>
      </c>
      <c r="G12" s="354"/>
      <c r="H12" s="354" t="s">
        <v>84</v>
      </c>
      <c r="I12" s="354"/>
    </row>
    <row r="13" spans="1:9" ht="12.75">
      <c r="A13" s="218" t="s">
        <v>54</v>
      </c>
      <c r="B13" s="354"/>
      <c r="C13" s="354"/>
      <c r="D13" s="354"/>
      <c r="E13" s="354"/>
      <c r="F13" s="219" t="s">
        <v>30</v>
      </c>
      <c r="G13" s="218" t="s">
        <v>22</v>
      </c>
      <c r="H13" s="219" t="s">
        <v>30</v>
      </c>
      <c r="I13" s="218" t="s">
        <v>22</v>
      </c>
    </row>
    <row r="14" spans="1:9" ht="12.75">
      <c r="A14" s="220"/>
      <c r="B14" s="221">
        <v>1</v>
      </c>
      <c r="C14" s="222" t="s">
        <v>87</v>
      </c>
      <c r="D14" s="223"/>
      <c r="E14" s="223"/>
      <c r="F14" s="219"/>
      <c r="G14" s="224"/>
      <c r="H14" s="219"/>
      <c r="I14" s="224"/>
    </row>
    <row r="15" spans="1:9" ht="12.75">
      <c r="A15" s="225" t="s">
        <v>153</v>
      </c>
      <c r="B15" s="226" t="s">
        <v>8</v>
      </c>
      <c r="C15" s="227" t="s">
        <v>156</v>
      </c>
      <c r="D15" s="213" t="s">
        <v>31</v>
      </c>
      <c r="E15" s="228">
        <f>'MEMORIAS DE CÁLCULO'!E13</f>
        <v>4.5</v>
      </c>
      <c r="F15" s="146">
        <v>184.88</v>
      </c>
      <c r="G15" s="229">
        <f>F15*E15</f>
        <v>831.96</v>
      </c>
      <c r="H15" s="229">
        <f>F15*$I$10+F15</f>
        <v>231.1</v>
      </c>
      <c r="I15" s="230">
        <f>H15*E15</f>
        <v>1039.95</v>
      </c>
    </row>
    <row r="16" spans="1:9" ht="12.75">
      <c r="A16" s="225"/>
      <c r="B16" s="226"/>
      <c r="C16" s="222" t="s">
        <v>88</v>
      </c>
      <c r="D16" s="213"/>
      <c r="E16" s="228"/>
      <c r="F16" s="146"/>
      <c r="G16" s="231">
        <f>SUM(G15)</f>
        <v>831.96</v>
      </c>
      <c r="H16" s="231"/>
      <c r="I16" s="151">
        <f>SUM(I15)</f>
        <v>1039.95</v>
      </c>
    </row>
    <row r="17" spans="1:9" ht="12.75">
      <c r="A17" s="225"/>
      <c r="B17" s="226"/>
      <c r="C17" s="227"/>
      <c r="D17" s="213"/>
      <c r="E17" s="228"/>
      <c r="F17" s="146"/>
      <c r="G17" s="229"/>
      <c r="H17" s="229"/>
      <c r="I17" s="230"/>
    </row>
    <row r="18" spans="1:9" s="238" customFormat="1" ht="12.75">
      <c r="A18" s="234"/>
      <c r="B18" s="235">
        <v>2</v>
      </c>
      <c r="C18" s="236" t="s">
        <v>152</v>
      </c>
      <c r="D18" s="218"/>
      <c r="E18" s="237"/>
      <c r="F18" s="232"/>
      <c r="G18" s="231"/>
      <c r="H18" s="231"/>
      <c r="I18" s="151"/>
    </row>
    <row r="19" spans="1:9" ht="25.5">
      <c r="A19" s="225" t="s">
        <v>165</v>
      </c>
      <c r="B19" s="226" t="s">
        <v>53</v>
      </c>
      <c r="C19" s="239" t="s">
        <v>193</v>
      </c>
      <c r="D19" s="113" t="s">
        <v>166</v>
      </c>
      <c r="E19" s="233">
        <f>'MEMORIAS DE CÁLCULO'!E19</f>
        <v>600</v>
      </c>
      <c r="F19" s="233">
        <v>2.63</v>
      </c>
      <c r="G19" s="229">
        <f>F19*E19</f>
        <v>1578</v>
      </c>
      <c r="H19" s="229">
        <f>F19*$I$10+F19</f>
        <v>3.2874999999999996</v>
      </c>
      <c r="I19" s="230">
        <f>H19*E19</f>
        <v>1972.4999999999998</v>
      </c>
    </row>
    <row r="20" spans="1:9" ht="12.75">
      <c r="A20" s="225" t="s">
        <v>167</v>
      </c>
      <c r="B20" s="226" t="s">
        <v>91</v>
      </c>
      <c r="C20" s="239" t="s">
        <v>169</v>
      </c>
      <c r="D20" s="113" t="s">
        <v>166</v>
      </c>
      <c r="E20" s="233">
        <f>'MEMORIAS DE CÁLCULO'!E20</f>
        <v>900</v>
      </c>
      <c r="F20" s="233">
        <v>0.6</v>
      </c>
      <c r="G20" s="229">
        <f>F20*E20</f>
        <v>540</v>
      </c>
      <c r="H20" s="229">
        <f>F20*$I$10+F20</f>
        <v>0.75</v>
      </c>
      <c r="I20" s="230">
        <f>H20*E20</f>
        <v>675</v>
      </c>
    </row>
    <row r="21" spans="1:9" ht="12.75">
      <c r="A21" s="225" t="s">
        <v>168</v>
      </c>
      <c r="B21" s="226" t="s">
        <v>108</v>
      </c>
      <c r="C21" s="239" t="s">
        <v>170</v>
      </c>
      <c r="D21" s="113" t="s">
        <v>166</v>
      </c>
      <c r="E21" s="233">
        <f>'MEMORIAS DE CÁLCULO'!E21</f>
        <v>480</v>
      </c>
      <c r="F21" s="233">
        <v>1.69</v>
      </c>
      <c r="G21" s="229">
        <f>F21*E21</f>
        <v>811.1999999999999</v>
      </c>
      <c r="H21" s="229">
        <f>F21*$I$10+F21</f>
        <v>2.1125</v>
      </c>
      <c r="I21" s="230">
        <f>H21*E21</f>
        <v>1013.9999999999999</v>
      </c>
    </row>
    <row r="22" spans="1:9" s="238" customFormat="1" ht="12.75">
      <c r="A22" s="241"/>
      <c r="B22" s="221"/>
      <c r="C22" s="222" t="s">
        <v>88</v>
      </c>
      <c r="D22" s="223"/>
      <c r="E22" s="240"/>
      <c r="F22" s="240"/>
      <c r="G22" s="219">
        <f>SUM(G19:G21)</f>
        <v>2929.2</v>
      </c>
      <c r="H22" s="219"/>
      <c r="I22" s="219">
        <f>SUM(I19:I21)</f>
        <v>3661.5</v>
      </c>
    </row>
    <row r="23" spans="1:9" ht="12.75">
      <c r="A23" s="242"/>
      <c r="B23" s="243"/>
      <c r="C23" s="244"/>
      <c r="D23" s="81"/>
      <c r="E23" s="74"/>
      <c r="F23" s="74"/>
      <c r="G23" s="245"/>
      <c r="H23" s="245"/>
      <c r="I23" s="245"/>
    </row>
    <row r="24" spans="1:9" s="238" customFormat="1" ht="12.75">
      <c r="A24" s="246"/>
      <c r="B24" s="221">
        <v>3</v>
      </c>
      <c r="C24" s="222" t="s">
        <v>7</v>
      </c>
      <c r="D24" s="223"/>
      <c r="E24" s="240"/>
      <c r="F24" s="240"/>
      <c r="G24" s="219"/>
      <c r="H24" s="219"/>
      <c r="I24" s="219"/>
    </row>
    <row r="25" spans="1:9" ht="12.75">
      <c r="A25" s="247" t="s">
        <v>132</v>
      </c>
      <c r="B25" s="243" t="s">
        <v>92</v>
      </c>
      <c r="C25" s="248" t="s">
        <v>133</v>
      </c>
      <c r="D25" s="81" t="s">
        <v>134</v>
      </c>
      <c r="E25" s="74">
        <f>'MEMORIAS DE CÁLCULO'!G37</f>
        <v>1459.8623999999998</v>
      </c>
      <c r="F25" s="74">
        <v>2.99</v>
      </c>
      <c r="G25" s="245">
        <f aca="true" t="shared" si="0" ref="G25:G31">F25*E25</f>
        <v>4364.988576</v>
      </c>
      <c r="H25" s="245">
        <f>F25+F25*$I$10</f>
        <v>3.7375000000000003</v>
      </c>
      <c r="I25" s="245">
        <f aca="true" t="shared" si="1" ref="I25:I31">H25*E25</f>
        <v>5456.23572</v>
      </c>
    </row>
    <row r="26" spans="1:9" ht="12.75">
      <c r="A26" s="247">
        <v>72881</v>
      </c>
      <c r="B26" s="243" t="s">
        <v>93</v>
      </c>
      <c r="C26" s="248" t="s">
        <v>135</v>
      </c>
      <c r="D26" s="81" t="s">
        <v>136</v>
      </c>
      <c r="E26" s="74">
        <f>'MEMORIAS DE CÁLCULO'!G38</f>
        <v>27372.42</v>
      </c>
      <c r="F26" s="74">
        <v>0.63</v>
      </c>
      <c r="G26" s="245">
        <f t="shared" si="0"/>
        <v>17244.6246</v>
      </c>
      <c r="H26" s="245">
        <f>F26+F26*$I$10</f>
        <v>0.7875</v>
      </c>
      <c r="I26" s="245">
        <f t="shared" si="1"/>
        <v>21555.780749999998</v>
      </c>
    </row>
    <row r="27" spans="1:9" ht="25.5">
      <c r="A27" s="247">
        <v>72911</v>
      </c>
      <c r="B27" s="243" t="s">
        <v>94</v>
      </c>
      <c r="C27" s="248" t="s">
        <v>137</v>
      </c>
      <c r="D27" s="81" t="s">
        <v>134</v>
      </c>
      <c r="E27" s="74">
        <f>'MEMORIAS DE CÁLCULO'!G39</f>
        <v>1459.8623999999998</v>
      </c>
      <c r="F27" s="74">
        <v>6.53</v>
      </c>
      <c r="G27" s="245">
        <f t="shared" si="0"/>
        <v>9532.901472</v>
      </c>
      <c r="H27" s="245">
        <f>F27+F27*$I$10</f>
        <v>8.1625</v>
      </c>
      <c r="I27" s="245">
        <f t="shared" si="1"/>
        <v>11916.126839999997</v>
      </c>
    </row>
    <row r="28" spans="1:9" s="252" customFormat="1" ht="12.75">
      <c r="A28" s="225">
        <v>72945</v>
      </c>
      <c r="B28" s="243" t="s">
        <v>150</v>
      </c>
      <c r="C28" s="250" t="s">
        <v>112</v>
      </c>
      <c r="D28" s="251" t="s">
        <v>113</v>
      </c>
      <c r="E28" s="228">
        <f>'MEMORIAS DE CÁLCULO'!J46</f>
        <v>9357.4</v>
      </c>
      <c r="F28" s="146">
        <v>2.37</v>
      </c>
      <c r="G28" s="229">
        <f t="shared" si="0"/>
        <v>22177.038</v>
      </c>
      <c r="H28" s="229">
        <f>F28*$I$10+F28</f>
        <v>2.9625000000000004</v>
      </c>
      <c r="I28" s="120">
        <f t="shared" si="1"/>
        <v>27721.2975</v>
      </c>
    </row>
    <row r="29" spans="1:9" s="252" customFormat="1" ht="12.75">
      <c r="A29" s="225">
        <v>72942</v>
      </c>
      <c r="B29" s="243" t="s">
        <v>187</v>
      </c>
      <c r="C29" s="250" t="s">
        <v>114</v>
      </c>
      <c r="D29" s="251" t="s">
        <v>113</v>
      </c>
      <c r="E29" s="228">
        <f>'MEMORIAS DE CÁLCULO'!J46</f>
        <v>9357.4</v>
      </c>
      <c r="F29" s="146">
        <v>0.84</v>
      </c>
      <c r="G29" s="229">
        <f t="shared" si="0"/>
        <v>7860.215999999999</v>
      </c>
      <c r="H29" s="229">
        <f>F29*$I$10+F29</f>
        <v>1.05</v>
      </c>
      <c r="I29" s="230">
        <f t="shared" si="1"/>
        <v>9825.27</v>
      </c>
    </row>
    <row r="30" spans="1:9" s="252" customFormat="1" ht="25.5">
      <c r="A30" s="225">
        <v>72965</v>
      </c>
      <c r="B30" s="243" t="s">
        <v>188</v>
      </c>
      <c r="C30" s="248" t="s">
        <v>238</v>
      </c>
      <c r="D30" s="251" t="s">
        <v>115</v>
      </c>
      <c r="E30" s="228">
        <f>'MEMORIAS DE CÁLCULO'!H46</f>
        <v>896.7984</v>
      </c>
      <c r="F30" s="146">
        <v>143.87</v>
      </c>
      <c r="G30" s="229">
        <f t="shared" si="0"/>
        <v>129022.385808</v>
      </c>
      <c r="H30" s="229">
        <f>F30*$I$10+F30</f>
        <v>179.8375</v>
      </c>
      <c r="I30" s="120">
        <f t="shared" si="1"/>
        <v>161277.98226000002</v>
      </c>
    </row>
    <row r="31" spans="1:9" s="252" customFormat="1" ht="12.75">
      <c r="A31" s="225">
        <v>5626</v>
      </c>
      <c r="B31" s="243" t="s">
        <v>189</v>
      </c>
      <c r="C31" s="250" t="s">
        <v>116</v>
      </c>
      <c r="D31" s="251" t="s">
        <v>240</v>
      </c>
      <c r="E31" s="228">
        <f>'MEMORIAS DE CÁLCULO'!I46</f>
        <v>8967.984</v>
      </c>
      <c r="F31" s="146">
        <v>0.47</v>
      </c>
      <c r="G31" s="229">
        <f t="shared" si="0"/>
        <v>4214.95248</v>
      </c>
      <c r="H31" s="229">
        <f>F31*$I$10+F31</f>
        <v>0.5874999999999999</v>
      </c>
      <c r="I31" s="230">
        <f t="shared" si="1"/>
        <v>5268.690599999999</v>
      </c>
    </row>
    <row r="32" spans="1:9" ht="12.75">
      <c r="A32" s="247"/>
      <c r="B32" s="243"/>
      <c r="C32" s="222" t="s">
        <v>190</v>
      </c>
      <c r="D32" s="81"/>
      <c r="E32" s="253"/>
      <c r="F32" s="74"/>
      <c r="G32" s="219">
        <f>SUM(G25:G31)</f>
        <v>194417.10693600003</v>
      </c>
      <c r="H32" s="219"/>
      <c r="I32" s="219">
        <f>SUM(I25:I31)</f>
        <v>243021.38367000004</v>
      </c>
    </row>
    <row r="33" spans="1:9" ht="12.75">
      <c r="A33" s="247"/>
      <c r="B33" s="243"/>
      <c r="C33" s="248"/>
      <c r="D33" s="81"/>
      <c r="E33" s="253"/>
      <c r="F33" s="74"/>
      <c r="G33" s="245"/>
      <c r="H33" s="245"/>
      <c r="I33" s="245"/>
    </row>
    <row r="34" spans="1:9" ht="12.75">
      <c r="A34" s="247"/>
      <c r="B34" s="221">
        <v>4</v>
      </c>
      <c r="C34" s="254" t="s">
        <v>89</v>
      </c>
      <c r="D34" s="223"/>
      <c r="E34" s="253"/>
      <c r="F34" s="240"/>
      <c r="G34" s="219"/>
      <c r="H34" s="245"/>
      <c r="I34" s="219"/>
    </row>
    <row r="35" spans="1:9" s="252" customFormat="1" ht="38.25">
      <c r="A35" s="225" t="s">
        <v>117</v>
      </c>
      <c r="B35" s="226" t="s">
        <v>191</v>
      </c>
      <c r="C35" s="227" t="s">
        <v>118</v>
      </c>
      <c r="D35" s="213" t="s">
        <v>9</v>
      </c>
      <c r="E35" s="228">
        <f>'MEMORIAS DE CÁLCULO'!E53</f>
        <v>931.54</v>
      </c>
      <c r="F35" s="146">
        <v>22.3</v>
      </c>
      <c r="G35" s="229">
        <f>F35*E35</f>
        <v>20773.342</v>
      </c>
      <c r="H35" s="229">
        <f>F35*$I$10+F35</f>
        <v>27.875</v>
      </c>
      <c r="I35" s="120">
        <f>H35*E35</f>
        <v>25966.677499999998</v>
      </c>
    </row>
    <row r="36" spans="1:9" s="252" customFormat="1" ht="51">
      <c r="A36" s="255" t="s">
        <v>172</v>
      </c>
      <c r="B36" s="226" t="s">
        <v>192</v>
      </c>
      <c r="C36" s="227" t="s">
        <v>171</v>
      </c>
      <c r="D36" s="213" t="s">
        <v>9</v>
      </c>
      <c r="E36" s="228">
        <f>'MEMORIAS DE CÁLCULO'!H53</f>
        <v>929.54</v>
      </c>
      <c r="F36" s="146">
        <v>16.3</v>
      </c>
      <c r="G36" s="229">
        <f>F36*E36</f>
        <v>15151.502</v>
      </c>
      <c r="H36" s="229">
        <f>F36*$I$10+F36</f>
        <v>20.375</v>
      </c>
      <c r="I36" s="230">
        <f>H36*E36</f>
        <v>18939.3775</v>
      </c>
    </row>
    <row r="37" spans="1:9" s="252" customFormat="1" ht="12.75">
      <c r="A37" s="255" t="s">
        <v>242</v>
      </c>
      <c r="B37" s="226" t="s">
        <v>241</v>
      </c>
      <c r="C37" s="227" t="s">
        <v>243</v>
      </c>
      <c r="D37" s="213" t="s">
        <v>31</v>
      </c>
      <c r="E37" s="228">
        <v>5937</v>
      </c>
      <c r="F37" s="146">
        <v>6.21</v>
      </c>
      <c r="G37" s="229">
        <f>F37*E37</f>
        <v>36868.77</v>
      </c>
      <c r="H37" s="229">
        <f>F37*$I$10+F37</f>
        <v>7.7625</v>
      </c>
      <c r="I37" s="230">
        <f>H37*E37</f>
        <v>46085.9625</v>
      </c>
    </row>
    <row r="38" spans="1:9" ht="12.75">
      <c r="A38" s="134"/>
      <c r="B38" s="256"/>
      <c r="C38" s="222" t="s">
        <v>90</v>
      </c>
      <c r="D38" s="78"/>
      <c r="E38" s="79"/>
      <c r="F38" s="79"/>
      <c r="G38" s="219">
        <f>SUM(G35:G37)</f>
        <v>72793.614</v>
      </c>
      <c r="H38" s="219"/>
      <c r="I38" s="219">
        <f>SUM(I35:I37)</f>
        <v>90992.01749999999</v>
      </c>
    </row>
    <row r="39" spans="1:9" ht="12.75">
      <c r="A39" s="134"/>
      <c r="B39" s="256"/>
      <c r="C39" s="222"/>
      <c r="D39" s="78"/>
      <c r="E39" s="79"/>
      <c r="F39" s="79"/>
      <c r="G39" s="219"/>
      <c r="H39" s="219"/>
      <c r="I39" s="219"/>
    </row>
    <row r="40" spans="1:9" ht="12.75">
      <c r="A40" s="134"/>
      <c r="B40" s="257">
        <v>5</v>
      </c>
      <c r="C40" s="222" t="s">
        <v>206</v>
      </c>
      <c r="D40" s="78"/>
      <c r="E40" s="79"/>
      <c r="F40" s="79"/>
      <c r="G40" s="219"/>
      <c r="H40" s="219"/>
      <c r="I40" s="219"/>
    </row>
    <row r="41" spans="1:9" s="258" customFormat="1" ht="25.5">
      <c r="A41" s="247" t="s">
        <v>151</v>
      </c>
      <c r="B41" s="226" t="s">
        <v>207</v>
      </c>
      <c r="C41" s="248" t="s">
        <v>214</v>
      </c>
      <c r="D41" s="81" t="s">
        <v>111</v>
      </c>
      <c r="E41" s="74">
        <f>'MEMORIAS DE CÁLCULO'!B72</f>
        <v>4</v>
      </c>
      <c r="F41" s="74">
        <v>87.7</v>
      </c>
      <c r="G41" s="245">
        <f>F41*E41</f>
        <v>350.8</v>
      </c>
      <c r="H41" s="229">
        <f>F41*$I$10+F41</f>
        <v>109.625</v>
      </c>
      <c r="I41" s="120">
        <f>H41*E41</f>
        <v>438.5</v>
      </c>
    </row>
    <row r="42" spans="1:9" ht="25.5">
      <c r="A42" s="259">
        <v>72947</v>
      </c>
      <c r="B42" s="260" t="s">
        <v>210</v>
      </c>
      <c r="C42" s="244" t="s">
        <v>208</v>
      </c>
      <c r="D42" s="78" t="s">
        <v>31</v>
      </c>
      <c r="E42" s="79">
        <f>'MEMORIAS DE CÁLCULO'!I65</f>
        <v>193.731</v>
      </c>
      <c r="F42" s="79">
        <v>10.18</v>
      </c>
      <c r="G42" s="245">
        <f>F42*E42</f>
        <v>1972.18158</v>
      </c>
      <c r="H42" s="229">
        <f>F42*$I$10+F42</f>
        <v>12.725</v>
      </c>
      <c r="I42" s="120">
        <f>H42*E42</f>
        <v>2465.226975</v>
      </c>
    </row>
    <row r="43" spans="1:9" ht="25.5">
      <c r="A43" s="261" t="s">
        <v>212</v>
      </c>
      <c r="B43" s="260" t="s">
        <v>213</v>
      </c>
      <c r="C43" s="244" t="s">
        <v>211</v>
      </c>
      <c r="D43" s="78" t="s">
        <v>31</v>
      </c>
      <c r="E43" s="79">
        <f>'MEMORIAS DE CÁLCULO'!G74</f>
        <v>4.142699081698725</v>
      </c>
      <c r="F43" s="79">
        <v>213.68</v>
      </c>
      <c r="G43" s="245">
        <f>F43*E43</f>
        <v>885.2119397773835</v>
      </c>
      <c r="H43" s="229">
        <f>F43*$I$10+F43</f>
        <v>267.1</v>
      </c>
      <c r="I43" s="120">
        <f>H43*E43</f>
        <v>1106.5149247217294</v>
      </c>
    </row>
    <row r="44" spans="1:9" ht="12.75">
      <c r="A44" s="134"/>
      <c r="B44" s="256"/>
      <c r="C44" s="222"/>
      <c r="D44" s="78"/>
      <c r="E44" s="79"/>
      <c r="F44" s="79"/>
      <c r="G44" s="219">
        <f>SUM(G41:G43)</f>
        <v>3208.1935197773837</v>
      </c>
      <c r="H44" s="219"/>
      <c r="I44" s="219">
        <f>SUM(I41:I43)</f>
        <v>4010.241899721729</v>
      </c>
    </row>
    <row r="45" spans="1:9" ht="4.5" customHeight="1">
      <c r="A45" s="349"/>
      <c r="B45" s="349"/>
      <c r="C45" s="349"/>
      <c r="D45" s="349"/>
      <c r="E45" s="349"/>
      <c r="F45" s="349"/>
      <c r="G45" s="349"/>
      <c r="H45" s="349"/>
      <c r="I45" s="349"/>
    </row>
    <row r="46" spans="1:9" s="264" customFormat="1" ht="15.75">
      <c r="A46" s="350" t="s">
        <v>85</v>
      </c>
      <c r="B46" s="351"/>
      <c r="C46" s="351"/>
      <c r="D46" s="351"/>
      <c r="E46" s="351"/>
      <c r="F46" s="352"/>
      <c r="G46" s="262">
        <f>G38+G32+G22+G16+G44</f>
        <v>274180.0744557774</v>
      </c>
      <c r="H46" s="263"/>
      <c r="I46" s="262">
        <f>I38+I32+I22+I16+I44</f>
        <v>342725.09306972177</v>
      </c>
    </row>
    <row r="47" spans="2:9" ht="12.75">
      <c r="B47" s="117"/>
      <c r="C47" s="265"/>
      <c r="D47" s="266"/>
      <c r="I47" s="267"/>
    </row>
    <row r="48" spans="1:7" ht="15.75">
      <c r="A48" s="268"/>
      <c r="B48" s="268"/>
      <c r="C48" s="269"/>
      <c r="D48" s="270"/>
      <c r="G48" s="267"/>
    </row>
    <row r="49" spans="2:9" ht="15">
      <c r="B49" s="271"/>
      <c r="C49" s="269"/>
      <c r="D49" s="270"/>
      <c r="G49" s="267"/>
      <c r="H49" s="249"/>
      <c r="I49" s="272"/>
    </row>
    <row r="50" spans="8:9" ht="15">
      <c r="H50" s="249"/>
      <c r="I50" s="272"/>
    </row>
    <row r="51" spans="8:9" ht="15">
      <c r="H51" s="274"/>
      <c r="I51" s="272"/>
    </row>
    <row r="52" ht="12.75">
      <c r="G52" s="275"/>
    </row>
    <row r="53" ht="15.75">
      <c r="I53" s="280"/>
    </row>
    <row r="54" ht="12.75">
      <c r="H54" s="276"/>
    </row>
    <row r="56" ht="12.75">
      <c r="G56" s="277"/>
    </row>
    <row r="57" ht="12.75">
      <c r="G57" s="278"/>
    </row>
  </sheetData>
  <sheetProtection password="F751" sheet="1" objects="1" scenarios="1"/>
  <mergeCells count="22">
    <mergeCell ref="A1:I1"/>
    <mergeCell ref="A2:I2"/>
    <mergeCell ref="A4:I4"/>
    <mergeCell ref="A5:I5"/>
    <mergeCell ref="A6:I6"/>
    <mergeCell ref="A7:C7"/>
    <mergeCell ref="D7:I7"/>
    <mergeCell ref="A8:F8"/>
    <mergeCell ref="D9:F9"/>
    <mergeCell ref="G9:I9"/>
    <mergeCell ref="A10:C10"/>
    <mergeCell ref="D10:E10"/>
    <mergeCell ref="F10:G10"/>
    <mergeCell ref="A45:I45"/>
    <mergeCell ref="A46:F46"/>
    <mergeCell ref="A11:I11"/>
    <mergeCell ref="B12:B13"/>
    <mergeCell ref="C12:C13"/>
    <mergeCell ref="D12:D13"/>
    <mergeCell ref="E12:E13"/>
    <mergeCell ref="F12:G12"/>
    <mergeCell ref="H12:I12"/>
  </mergeCells>
  <conditionalFormatting sqref="A42">
    <cfRule type="expression" priority="1" dxfId="0" stopIfTrue="1">
      <formula>#REF!=1</formula>
    </cfRule>
  </conditionalFormatting>
  <conditionalFormatting sqref="E15:E31">
    <cfRule type="cellIs" priority="2" dxfId="1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0" r:id="rId3"/>
  <headerFooter alignWithMargins="0">
    <oddFooter>&amp;CPágina &amp;P de &amp;N</oddFooter>
  </headerFooter>
  <legacyDrawing r:id="rId2"/>
  <oleObjects>
    <oleObject progId="Word.Picture.8" shapeId="4754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75" workbookViewId="0" topLeftCell="A1">
      <selection activeCell="A15" sqref="A15:A16"/>
    </sheetView>
  </sheetViews>
  <sheetFormatPr defaultColWidth="9.140625" defaultRowHeight="12.75"/>
  <cols>
    <col min="1" max="1" width="6.28125" style="176" customWidth="1"/>
    <col min="2" max="2" width="13.421875" style="176" customWidth="1"/>
    <col min="3" max="3" width="15.8515625" style="176" customWidth="1"/>
    <col min="4" max="4" width="14.7109375" style="176" customWidth="1"/>
    <col min="5" max="5" width="9.00390625" style="209" customWidth="1"/>
    <col min="6" max="6" width="10.57421875" style="209" customWidth="1"/>
    <col min="7" max="12" width="11.7109375" style="176" customWidth="1"/>
    <col min="13" max="18" width="11.421875" style="176" hidden="1" customWidth="1"/>
    <col min="19" max="16384" width="11.421875" style="176" customWidth="1"/>
  </cols>
  <sheetData>
    <row r="1" spans="1:12" ht="23.25">
      <c r="A1" s="370" t="s">
        <v>50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spans="1:12" ht="23.25">
      <c r="A2" s="371" t="s">
        <v>237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23.25" customHeight="1">
      <c r="A3" s="76"/>
      <c r="B3" s="76"/>
      <c r="C3" s="76"/>
      <c r="D3" s="76"/>
      <c r="E3" s="76"/>
      <c r="F3" s="76"/>
      <c r="G3" s="76"/>
      <c r="H3" s="77"/>
      <c r="I3" s="77"/>
      <c r="J3" s="153"/>
      <c r="K3" s="153"/>
      <c r="L3" s="153"/>
    </row>
    <row r="4" spans="1:12" ht="23.25">
      <c r="A4" s="372" t="s">
        <v>215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ht="4.5" customHeight="1">
      <c r="A5" s="373"/>
      <c r="B5" s="373"/>
      <c r="C5" s="373"/>
      <c r="D5" s="373"/>
      <c r="E5" s="373"/>
      <c r="F5" s="373"/>
      <c r="G5" s="373"/>
      <c r="H5" s="373"/>
      <c r="I5" s="373"/>
      <c r="J5" s="153"/>
      <c r="K5" s="153"/>
      <c r="L5" s="153"/>
    </row>
    <row r="6" spans="1:12" s="177" customFormat="1" ht="15" customHeight="1">
      <c r="A6" s="402" t="str">
        <f>'sinapi fev.12 '!A6:I6</f>
        <v>OBRA: PAVIMENTAÇÃO DO PROLONGAMENTO DA AV. FÁTIMA PORTO (EST. 0  a EST 23+10 M) - PATOS DE MINAS/MG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4"/>
    </row>
    <row r="7" spans="1:14" s="177" customFormat="1" ht="15" customHeight="1">
      <c r="A7" s="170" t="str">
        <f>'sinapi fev.12 '!A7:C7</f>
        <v>PROGRAMA: GESTÃO DA POLITICA DE DESENVOLVIMENTO</v>
      </c>
      <c r="B7" s="154"/>
      <c r="C7" s="154"/>
      <c r="D7" s="154"/>
      <c r="E7" s="154"/>
      <c r="F7" s="154"/>
      <c r="G7" s="154"/>
      <c r="H7" s="402" t="s">
        <v>109</v>
      </c>
      <c r="I7" s="403"/>
      <c r="J7" s="403"/>
      <c r="K7" s="403"/>
      <c r="L7" s="403"/>
      <c r="M7" s="404"/>
      <c r="N7" s="172"/>
    </row>
    <row r="8" spans="1:12" s="77" customFormat="1" ht="23.25" customHeight="1">
      <c r="A8" s="405" t="s">
        <v>221</v>
      </c>
      <c r="B8" s="405"/>
      <c r="C8" s="405"/>
      <c r="D8" s="405"/>
      <c r="E8" s="405"/>
      <c r="F8" s="405"/>
      <c r="G8" s="405"/>
      <c r="H8" s="405"/>
      <c r="I8" s="405"/>
      <c r="J8" s="279" t="str">
        <f>'sinapi fev.12 '!G8</f>
        <v>DATA REFER.: FEVEREIRO/2012</v>
      </c>
      <c r="K8" s="178"/>
      <c r="L8" s="179"/>
    </row>
    <row r="9" spans="1:14" s="177" customFormat="1" ht="15" customHeight="1">
      <c r="A9" s="170" t="s">
        <v>96</v>
      </c>
      <c r="B9" s="169"/>
      <c r="C9" s="169"/>
      <c r="D9" s="169"/>
      <c r="E9" s="173"/>
      <c r="F9" s="174"/>
      <c r="G9" s="175"/>
      <c r="H9" s="409" t="s">
        <v>95</v>
      </c>
      <c r="I9" s="410"/>
      <c r="J9" s="406" t="s">
        <v>157</v>
      </c>
      <c r="K9" s="407"/>
      <c r="L9" s="408"/>
      <c r="M9" s="180"/>
      <c r="N9" s="181"/>
    </row>
    <row r="10" spans="1:14" s="177" customFormat="1" ht="15" customHeight="1">
      <c r="A10" s="367" t="s">
        <v>110</v>
      </c>
      <c r="B10" s="368"/>
      <c r="C10" s="368"/>
      <c r="D10" s="368"/>
      <c r="E10" s="368"/>
      <c r="F10" s="368"/>
      <c r="G10" s="369"/>
      <c r="H10" s="170" t="s">
        <v>101</v>
      </c>
      <c r="I10" s="182">
        <v>41003</v>
      </c>
      <c r="J10" s="183" t="str">
        <f>'sinapi fev.12 '!H10</f>
        <v>BDI: </v>
      </c>
      <c r="K10" s="411">
        <f>'sinapi fev.12 '!I10</f>
        <v>0.25</v>
      </c>
      <c r="L10" s="412"/>
      <c r="M10" s="180"/>
      <c r="N10" s="181"/>
    </row>
    <row r="11" spans="1:12" ht="4.5" customHeight="1" thickBot="1">
      <c r="A11" s="374"/>
      <c r="B11" s="374"/>
      <c r="C11" s="374"/>
      <c r="D11" s="374"/>
      <c r="E11" s="374"/>
      <c r="F11" s="155"/>
      <c r="G11" s="156"/>
      <c r="H11" s="375"/>
      <c r="I11" s="375"/>
      <c r="J11" s="375"/>
      <c r="K11" s="375"/>
      <c r="L11" s="375"/>
    </row>
    <row r="12" spans="1:12" s="167" customFormat="1" ht="12.75" customHeight="1">
      <c r="A12" s="184"/>
      <c r="B12" s="185"/>
      <c r="C12" s="186"/>
      <c r="D12" s="186"/>
      <c r="E12" s="187"/>
      <c r="F12" s="188"/>
      <c r="G12" s="376" t="s">
        <v>10</v>
      </c>
      <c r="H12" s="377"/>
      <c r="I12" s="377"/>
      <c r="J12" s="377"/>
      <c r="K12" s="377"/>
      <c r="L12" s="378"/>
    </row>
    <row r="13" spans="1:18" s="167" customFormat="1" ht="12.75">
      <c r="A13" s="189" t="s">
        <v>1</v>
      </c>
      <c r="B13" s="190" t="s">
        <v>11</v>
      </c>
      <c r="C13" s="190"/>
      <c r="D13" s="191" t="s">
        <v>12</v>
      </c>
      <c r="E13" s="191" t="s">
        <v>2</v>
      </c>
      <c r="F13" s="192" t="s">
        <v>216</v>
      </c>
      <c r="G13" s="157" t="s">
        <v>26</v>
      </c>
      <c r="H13" s="158"/>
      <c r="I13" s="157" t="s">
        <v>27</v>
      </c>
      <c r="J13" s="158"/>
      <c r="K13" s="157" t="s">
        <v>217</v>
      </c>
      <c r="L13" s="158"/>
      <c r="M13" s="157" t="s">
        <v>47</v>
      </c>
      <c r="N13" s="158"/>
      <c r="O13" s="157" t="s">
        <v>48</v>
      </c>
      <c r="P13" s="158"/>
      <c r="Q13" s="157" t="s">
        <v>49</v>
      </c>
      <c r="R13" s="158"/>
    </row>
    <row r="14" spans="1:18" s="167" customFormat="1" ht="12" customHeight="1">
      <c r="A14" s="189"/>
      <c r="B14" s="193" t="s">
        <v>15</v>
      </c>
      <c r="C14" s="194"/>
      <c r="D14" s="195" t="s">
        <v>16</v>
      </c>
      <c r="E14" s="195" t="s">
        <v>17</v>
      </c>
      <c r="F14" s="195"/>
      <c r="G14" s="159" t="s">
        <v>18</v>
      </c>
      <c r="H14" s="159" t="s">
        <v>19</v>
      </c>
      <c r="I14" s="159" t="s">
        <v>18</v>
      </c>
      <c r="J14" s="159" t="s">
        <v>19</v>
      </c>
      <c r="K14" s="159" t="s">
        <v>18</v>
      </c>
      <c r="L14" s="159" t="s">
        <v>19</v>
      </c>
      <c r="M14" s="159" t="s">
        <v>18</v>
      </c>
      <c r="N14" s="159" t="s">
        <v>19</v>
      </c>
      <c r="O14" s="159" t="s">
        <v>18</v>
      </c>
      <c r="P14" s="159" t="s">
        <v>19</v>
      </c>
      <c r="Q14" s="159" t="s">
        <v>18</v>
      </c>
      <c r="R14" s="159" t="s">
        <v>19</v>
      </c>
    </row>
    <row r="15" spans="1:18" s="167" customFormat="1" ht="19.5" customHeight="1">
      <c r="A15" s="379">
        <v>1</v>
      </c>
      <c r="B15" s="381" t="str">
        <f>'sinapi fev.12 '!C14</f>
        <v>SERVIÇOS PRELIMINARES</v>
      </c>
      <c r="C15" s="382"/>
      <c r="D15" s="385">
        <f>'sinapi fev.12 '!I16</f>
        <v>1039.95</v>
      </c>
      <c r="E15" s="387">
        <f>D15/$D$28*100</f>
        <v>0.30343561677534925</v>
      </c>
      <c r="F15" s="171" t="s">
        <v>218</v>
      </c>
      <c r="G15" s="160">
        <v>100</v>
      </c>
      <c r="H15" s="161">
        <f aca="true" t="shared" si="0" ref="H15:H20">G15</f>
        <v>100</v>
      </c>
      <c r="I15" s="160"/>
      <c r="J15" s="161">
        <f aca="true" t="shared" si="1" ref="J15:J22">I15+H15</f>
        <v>100</v>
      </c>
      <c r="K15" s="160"/>
      <c r="L15" s="161"/>
      <c r="M15" s="196"/>
      <c r="N15" s="197">
        <f>L15+M15</f>
        <v>0</v>
      </c>
      <c r="O15" s="196"/>
      <c r="P15" s="197">
        <f>O15+N15</f>
        <v>0</v>
      </c>
      <c r="Q15" s="196"/>
      <c r="R15" s="197">
        <f>P15+Q15</f>
        <v>0</v>
      </c>
    </row>
    <row r="16" spans="1:18" s="167" customFormat="1" ht="19.5" customHeight="1">
      <c r="A16" s="380"/>
      <c r="B16" s="383"/>
      <c r="C16" s="384"/>
      <c r="D16" s="386"/>
      <c r="E16" s="388"/>
      <c r="F16" s="171" t="s">
        <v>219</v>
      </c>
      <c r="G16" s="160">
        <f>G15%*$D$15</f>
        <v>1039.95</v>
      </c>
      <c r="H16" s="161">
        <f t="shared" si="0"/>
        <v>1039.95</v>
      </c>
      <c r="I16" s="160"/>
      <c r="J16" s="161">
        <f t="shared" si="1"/>
        <v>1039.95</v>
      </c>
      <c r="K16" s="160"/>
      <c r="L16" s="161"/>
      <c r="M16" s="196"/>
      <c r="N16" s="197"/>
      <c r="O16" s="196"/>
      <c r="P16" s="197"/>
      <c r="Q16" s="196"/>
      <c r="R16" s="197"/>
    </row>
    <row r="17" spans="1:18" s="167" customFormat="1" ht="19.5" customHeight="1">
      <c r="A17" s="379" t="s">
        <v>53</v>
      </c>
      <c r="B17" s="381" t="str">
        <f>'sinapi fev.12 '!C18</f>
        <v>SINALIZAÇÃO DE OBRA</v>
      </c>
      <c r="C17" s="382"/>
      <c r="D17" s="385">
        <f>'sinapi fev.12 '!I22</f>
        <v>3661.5</v>
      </c>
      <c r="E17" s="387">
        <f>D17/$D$28*100</f>
        <v>1.0683489694917458</v>
      </c>
      <c r="F17" s="171" t="s">
        <v>218</v>
      </c>
      <c r="G17" s="160">
        <v>50</v>
      </c>
      <c r="H17" s="161">
        <f t="shared" si="0"/>
        <v>50</v>
      </c>
      <c r="I17" s="160">
        <v>50</v>
      </c>
      <c r="J17" s="161">
        <f>I17+H17</f>
        <v>100</v>
      </c>
      <c r="K17" s="160"/>
      <c r="L17" s="161"/>
      <c r="M17" s="196"/>
      <c r="N17" s="197"/>
      <c r="O17" s="196"/>
      <c r="P17" s="197"/>
      <c r="Q17" s="196"/>
      <c r="R17" s="197"/>
    </row>
    <row r="18" spans="1:18" s="167" customFormat="1" ht="19.5" customHeight="1">
      <c r="A18" s="380"/>
      <c r="B18" s="383"/>
      <c r="C18" s="384"/>
      <c r="D18" s="386"/>
      <c r="E18" s="388"/>
      <c r="F18" s="171" t="s">
        <v>219</v>
      </c>
      <c r="G18" s="160">
        <f>G17%*$D$17</f>
        <v>1830.75</v>
      </c>
      <c r="H18" s="161">
        <f t="shared" si="0"/>
        <v>1830.75</v>
      </c>
      <c r="I18" s="160">
        <f>I17%*D17</f>
        <v>1830.75</v>
      </c>
      <c r="J18" s="161">
        <f t="shared" si="1"/>
        <v>3661.5</v>
      </c>
      <c r="K18" s="160"/>
      <c r="L18" s="161"/>
      <c r="M18" s="196"/>
      <c r="N18" s="197"/>
      <c r="O18" s="196"/>
      <c r="P18" s="197"/>
      <c r="Q18" s="196"/>
      <c r="R18" s="197"/>
    </row>
    <row r="19" spans="1:18" s="167" customFormat="1" ht="19.5" customHeight="1">
      <c r="A19" s="379" t="s">
        <v>91</v>
      </c>
      <c r="B19" s="381" t="str">
        <f>'sinapi fev.12 '!C24</f>
        <v>PAVIMENTAÇÃO</v>
      </c>
      <c r="C19" s="382"/>
      <c r="D19" s="389">
        <f>'sinapi fev.12 '!I32</f>
        <v>243021.38367000004</v>
      </c>
      <c r="E19" s="387">
        <f>D19/$D$28*100</f>
        <v>70.90854699120655</v>
      </c>
      <c r="F19" s="171" t="s">
        <v>218</v>
      </c>
      <c r="G19" s="160">
        <f>(D28/2-(G16+G18+G22+G24))/D19*100</f>
        <v>46.866919410483526</v>
      </c>
      <c r="H19" s="161">
        <f t="shared" si="0"/>
        <v>46.866919410483526</v>
      </c>
      <c r="I19" s="160">
        <f>100-H19</f>
        <v>53.133080589516474</v>
      </c>
      <c r="J19" s="161">
        <f t="shared" si="1"/>
        <v>100</v>
      </c>
      <c r="K19" s="160"/>
      <c r="L19" s="161"/>
      <c r="M19" s="196"/>
      <c r="N19" s="197"/>
      <c r="O19" s="196"/>
      <c r="P19" s="197"/>
      <c r="Q19" s="196"/>
      <c r="R19" s="197"/>
    </row>
    <row r="20" spans="1:18" s="167" customFormat="1" ht="19.5" customHeight="1">
      <c r="A20" s="380"/>
      <c r="B20" s="383"/>
      <c r="C20" s="384"/>
      <c r="D20" s="390"/>
      <c r="E20" s="388"/>
      <c r="F20" s="171" t="s">
        <v>219</v>
      </c>
      <c r="G20" s="160">
        <f>G19%*D19</f>
        <v>113896.63603486089</v>
      </c>
      <c r="H20" s="161">
        <f t="shared" si="0"/>
        <v>113896.63603486089</v>
      </c>
      <c r="I20" s="160">
        <f>I19%*D19</f>
        <v>129124.74763513917</v>
      </c>
      <c r="J20" s="161">
        <f t="shared" si="1"/>
        <v>243021.38367000007</v>
      </c>
      <c r="K20" s="160"/>
      <c r="L20" s="161"/>
      <c r="M20" s="196"/>
      <c r="N20" s="197"/>
      <c r="O20" s="196"/>
      <c r="P20" s="197"/>
      <c r="Q20" s="196"/>
      <c r="R20" s="197"/>
    </row>
    <row r="21" spans="1:18" s="167" customFormat="1" ht="19.5" customHeight="1">
      <c r="A21" s="391" t="s">
        <v>108</v>
      </c>
      <c r="B21" s="393" t="str">
        <f>'sinapi fev.12 '!C34</f>
        <v>SERVIÇOS COMPLEMENTARES</v>
      </c>
      <c r="C21" s="394"/>
      <c r="D21" s="397">
        <f>'sinapi fev.12 '!I38</f>
        <v>90992.01749999999</v>
      </c>
      <c r="E21" s="387">
        <f>D21/$D$28*100</f>
        <v>26.54956387494194</v>
      </c>
      <c r="F21" s="171" t="s">
        <v>218</v>
      </c>
      <c r="G21" s="160">
        <v>60</v>
      </c>
      <c r="H21" s="161">
        <f>G21</f>
        <v>60</v>
      </c>
      <c r="I21" s="160">
        <v>40</v>
      </c>
      <c r="J21" s="161">
        <f t="shared" si="1"/>
        <v>100</v>
      </c>
      <c r="K21" s="160"/>
      <c r="L21" s="161"/>
      <c r="M21" s="196"/>
      <c r="N21" s="197"/>
      <c r="O21" s="196"/>
      <c r="P21" s="197"/>
      <c r="Q21" s="196"/>
      <c r="R21" s="197"/>
    </row>
    <row r="22" spans="1:18" s="167" customFormat="1" ht="19.5" customHeight="1">
      <c r="A22" s="392"/>
      <c r="B22" s="395"/>
      <c r="C22" s="396"/>
      <c r="D22" s="397"/>
      <c r="E22" s="388"/>
      <c r="F22" s="171" t="s">
        <v>219</v>
      </c>
      <c r="G22" s="160">
        <f>G21%*$D$21</f>
        <v>54595.210499999994</v>
      </c>
      <c r="H22" s="161">
        <f>G22</f>
        <v>54595.210499999994</v>
      </c>
      <c r="I22" s="160">
        <f>I21%*D21</f>
        <v>36396.80699999999</v>
      </c>
      <c r="J22" s="161">
        <f t="shared" si="1"/>
        <v>90992.01749999999</v>
      </c>
      <c r="K22" s="160"/>
      <c r="L22" s="161"/>
      <c r="M22" s="196"/>
      <c r="N22" s="197"/>
      <c r="O22" s="196"/>
      <c r="P22" s="197"/>
      <c r="Q22" s="196"/>
      <c r="R22" s="197"/>
    </row>
    <row r="23" spans="1:18" s="167" customFormat="1" ht="19.5" customHeight="1">
      <c r="A23" s="400">
        <v>3</v>
      </c>
      <c r="B23" s="401" t="str">
        <f>'sinapi fev.12 '!C40</f>
        <v>SINALIZAÇÃO VIARIA</v>
      </c>
      <c r="C23" s="401"/>
      <c r="D23" s="385">
        <f>'sinapi fev.12 '!I44</f>
        <v>4010.241899721729</v>
      </c>
      <c r="E23" s="387">
        <f>D23/$D$28*100</f>
        <v>1.1701045475844138</v>
      </c>
      <c r="F23" s="171" t="s">
        <v>218</v>
      </c>
      <c r="G23" s="160"/>
      <c r="H23" s="161"/>
      <c r="I23" s="160">
        <v>100</v>
      </c>
      <c r="J23" s="161">
        <f>I23+H23</f>
        <v>100</v>
      </c>
      <c r="K23" s="160"/>
      <c r="L23" s="161"/>
      <c r="M23" s="196"/>
      <c r="N23" s="197">
        <f>L23+M23</f>
        <v>0</v>
      </c>
      <c r="O23" s="196"/>
      <c r="P23" s="197">
        <f>O23+N23</f>
        <v>0</v>
      </c>
      <c r="Q23" s="196"/>
      <c r="R23" s="197">
        <f>P23+Q23</f>
        <v>0</v>
      </c>
    </row>
    <row r="24" spans="1:18" s="167" customFormat="1" ht="19.5" customHeight="1">
      <c r="A24" s="400"/>
      <c r="B24" s="401"/>
      <c r="C24" s="401"/>
      <c r="D24" s="386"/>
      <c r="E24" s="388"/>
      <c r="F24" s="171" t="s">
        <v>219</v>
      </c>
      <c r="G24" s="160"/>
      <c r="H24" s="161"/>
      <c r="I24" s="160">
        <f>I23%*D23</f>
        <v>4010.241899721729</v>
      </c>
      <c r="J24" s="161">
        <f>I24+H24</f>
        <v>4010.241899721729</v>
      </c>
      <c r="K24" s="160"/>
      <c r="L24" s="160"/>
      <c r="M24" s="162"/>
      <c r="N24" s="163"/>
      <c r="O24" s="162"/>
      <c r="P24" s="163"/>
      <c r="Q24" s="162"/>
      <c r="R24" s="163"/>
    </row>
    <row r="25" spans="1:18" s="167" customFormat="1" ht="6" customHeight="1" thickBot="1">
      <c r="A25" s="198"/>
      <c r="B25" s="163"/>
      <c r="C25" s="163"/>
      <c r="D25" s="199"/>
      <c r="E25" s="188"/>
      <c r="F25" s="188"/>
      <c r="G25" s="162"/>
      <c r="H25" s="163"/>
      <c r="I25" s="162"/>
      <c r="J25" s="163"/>
      <c r="K25" s="162"/>
      <c r="L25" s="163"/>
      <c r="M25" s="162"/>
      <c r="N25" s="163"/>
      <c r="O25" s="162"/>
      <c r="P25" s="163"/>
      <c r="Q25" s="162"/>
      <c r="R25" s="163"/>
    </row>
    <row r="26" spans="1:18" s="167" customFormat="1" ht="18" customHeight="1" thickBot="1">
      <c r="A26" s="413" t="s">
        <v>55</v>
      </c>
      <c r="B26" s="414"/>
      <c r="C26" s="415"/>
      <c r="D26" s="164"/>
      <c r="E26" s="200">
        <f>SUM(E15:E23)</f>
        <v>100</v>
      </c>
      <c r="F26" s="200"/>
      <c r="G26" s="165">
        <f>(G16+G18+G20+G22+G24)/$D$28</f>
        <v>0.5</v>
      </c>
      <c r="H26" s="166">
        <f>G26</f>
        <v>0.5</v>
      </c>
      <c r="I26" s="165">
        <f>(I16+I18+I20+I22+I24)/$D$28</f>
        <v>0.5</v>
      </c>
      <c r="J26" s="166">
        <f>I26+H26</f>
        <v>1</v>
      </c>
      <c r="K26" s="165"/>
      <c r="L26" s="166"/>
      <c r="M26" s="201">
        <f>(M15*$D$15+M23*$D$23)/100</f>
        <v>0</v>
      </c>
      <c r="N26" s="202">
        <f>(M26+K26)/H26</f>
        <v>0</v>
      </c>
      <c r="O26" s="201">
        <f>(O15*$D$15+O23*$D$23)/100</f>
        <v>0</v>
      </c>
      <c r="P26" s="202" t="e">
        <f>O26/L26</f>
        <v>#DIV/0!</v>
      </c>
      <c r="Q26" s="201">
        <f>(Q15*$D$15+Q23*$D$23)/100</f>
        <v>0</v>
      </c>
      <c r="R26" s="202" t="e">
        <f>(Q26+O26)/L26</f>
        <v>#DIV/0!</v>
      </c>
    </row>
    <row r="27" spans="5:6" s="167" customFormat="1" ht="5.25" customHeight="1">
      <c r="E27" s="168"/>
      <c r="F27" s="168"/>
    </row>
    <row r="28" spans="1:18" s="167" customFormat="1" ht="14.25" customHeight="1">
      <c r="A28" s="416" t="s">
        <v>56</v>
      </c>
      <c r="B28" s="417"/>
      <c r="C28" s="418"/>
      <c r="D28" s="203">
        <f>SUM(D15:D24)</f>
        <v>342725.09306972177</v>
      </c>
      <c r="E28" s="204"/>
      <c r="F28" s="205"/>
      <c r="G28" s="206">
        <f>G24+G22+G20+G18+G16</f>
        <v>171362.54653486089</v>
      </c>
      <c r="H28" s="206">
        <f>H20+H18+H16+H24+H22</f>
        <v>171362.54653486089</v>
      </c>
      <c r="I28" s="206">
        <f>I24+I22+I20+I18+I16</f>
        <v>171362.54653486089</v>
      </c>
      <c r="J28" s="206">
        <f>J24+J22+J20+J18+J16</f>
        <v>342725.09306972177</v>
      </c>
      <c r="K28" s="206"/>
      <c r="L28" s="206"/>
      <c r="M28" s="398">
        <f>M26</f>
        <v>0</v>
      </c>
      <c r="N28" s="399"/>
      <c r="O28" s="398">
        <f>O26</f>
        <v>0</v>
      </c>
      <c r="P28" s="399"/>
      <c r="Q28" s="398">
        <f>Q26</f>
        <v>0</v>
      </c>
      <c r="R28" s="399"/>
    </row>
    <row r="29" spans="1:10" ht="10.5" customHeight="1">
      <c r="A29" s="207"/>
      <c r="B29" s="207"/>
      <c r="C29" s="207"/>
      <c r="D29" s="207"/>
      <c r="E29" s="208"/>
      <c r="F29" s="208"/>
      <c r="G29" s="207"/>
      <c r="H29" s="207"/>
      <c r="I29" s="207"/>
      <c r="J29" s="207"/>
    </row>
    <row r="30" spans="1:10" ht="10.5" customHeight="1">
      <c r="A30" s="207"/>
      <c r="B30" s="207"/>
      <c r="C30" s="207"/>
      <c r="D30" s="207"/>
      <c r="E30" s="208"/>
      <c r="F30" s="208"/>
      <c r="G30" s="207"/>
      <c r="H30" s="207"/>
      <c r="I30" s="207"/>
      <c r="J30" s="207"/>
    </row>
    <row r="31" spans="1:10" ht="10.5" customHeight="1">
      <c r="A31" s="207"/>
      <c r="B31" s="207"/>
      <c r="C31" s="207"/>
      <c r="D31" s="207"/>
      <c r="E31" s="208"/>
      <c r="F31" s="208"/>
      <c r="G31" s="207"/>
      <c r="H31" s="207"/>
      <c r="I31" s="207"/>
      <c r="J31" s="207"/>
    </row>
    <row r="32" spans="1:10" ht="10.5" customHeight="1">
      <c r="A32" s="207"/>
      <c r="B32" s="207"/>
      <c r="C32" s="207"/>
      <c r="D32" s="207"/>
      <c r="E32" s="208"/>
      <c r="F32" s="208"/>
      <c r="G32" s="207"/>
      <c r="H32" s="207"/>
      <c r="I32" s="207"/>
      <c r="J32" s="207"/>
    </row>
  </sheetData>
  <sheetProtection password="F751" sheet="1" objects="1" scenarios="1"/>
  <mergeCells count="39">
    <mergeCell ref="Q28:R28"/>
    <mergeCell ref="A6:L6"/>
    <mergeCell ref="H7:M7"/>
    <mergeCell ref="A8:I8"/>
    <mergeCell ref="J9:L9"/>
    <mergeCell ref="H9:I9"/>
    <mergeCell ref="K10:L10"/>
    <mergeCell ref="A26:C26"/>
    <mergeCell ref="A28:C28"/>
    <mergeCell ref="M28:N28"/>
    <mergeCell ref="O28:P28"/>
    <mergeCell ref="A23:A24"/>
    <mergeCell ref="B23:C24"/>
    <mergeCell ref="D23:D24"/>
    <mergeCell ref="E23:E24"/>
    <mergeCell ref="A21:A22"/>
    <mergeCell ref="B21:C22"/>
    <mergeCell ref="D21:D22"/>
    <mergeCell ref="E21:E22"/>
    <mergeCell ref="A19:A20"/>
    <mergeCell ref="B19:C20"/>
    <mergeCell ref="D19:D20"/>
    <mergeCell ref="E19:E20"/>
    <mergeCell ref="A17:A18"/>
    <mergeCell ref="B17:C18"/>
    <mergeCell ref="D17:D18"/>
    <mergeCell ref="E17:E18"/>
    <mergeCell ref="A11:E11"/>
    <mergeCell ref="H11:L11"/>
    <mergeCell ref="G12:L12"/>
    <mergeCell ref="A15:A16"/>
    <mergeCell ref="B15:C16"/>
    <mergeCell ref="D15:D16"/>
    <mergeCell ref="E15:E16"/>
    <mergeCell ref="A10:G10"/>
    <mergeCell ref="A1:L1"/>
    <mergeCell ref="A2:L2"/>
    <mergeCell ref="A4:L4"/>
    <mergeCell ref="A5:I5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7"/>
  <headerFooter alignWithMargins="0">
    <oddFooter>&amp;CPágina &amp;P de &amp;N</oddFooter>
  </headerFooter>
  <drawing r:id="rId6"/>
  <legacyDrawing r:id="rId5"/>
  <oleObjects>
    <oleObject progId="Word.Picture.8" shapeId="978014" r:id="rId1"/>
    <oleObject progId="Word.Picture.8" shapeId="978015" r:id="rId2"/>
    <oleObject progId="Word.Picture.8" shapeId="978016" r:id="rId3"/>
    <oleObject progId="Word.Picture.8" shapeId="97801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60" zoomScaleNormal="75" workbookViewId="0" topLeftCell="A10">
      <selection activeCell="J10" sqref="J10"/>
    </sheetView>
  </sheetViews>
  <sheetFormatPr defaultColWidth="9.140625" defaultRowHeight="12.75"/>
  <cols>
    <col min="2" max="2" width="10.28125" style="0" bestFit="1" customWidth="1"/>
    <col min="4" max="4" width="13.140625" style="0" bestFit="1" customWidth="1"/>
  </cols>
  <sheetData>
    <row r="1" spans="1:11" ht="23.25">
      <c r="A1" s="370" t="s">
        <v>50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ht="15.75">
      <c r="A2" s="428" t="s">
        <v>239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</row>
    <row r="3" spans="1:11" ht="23.25">
      <c r="A3" s="76"/>
      <c r="B3" s="76"/>
      <c r="C3" s="76"/>
      <c r="D3" s="76"/>
      <c r="E3" s="76"/>
      <c r="F3" s="76"/>
      <c r="G3" s="76"/>
      <c r="H3" s="75"/>
      <c r="I3" s="77"/>
      <c r="J3" s="70"/>
      <c r="K3" s="70"/>
    </row>
    <row r="4" spans="1:11" ht="23.25">
      <c r="A4" s="429" t="s">
        <v>57</v>
      </c>
      <c r="B4" s="430"/>
      <c r="C4" s="430"/>
      <c r="D4" s="430"/>
      <c r="E4" s="430"/>
      <c r="F4" s="430"/>
      <c r="G4" s="430"/>
      <c r="H4" s="430"/>
      <c r="I4" s="430"/>
      <c r="J4" s="430"/>
      <c r="K4" s="431"/>
    </row>
    <row r="5" spans="1:11" ht="4.5" customHeight="1">
      <c r="A5" s="432"/>
      <c r="B5" s="432"/>
      <c r="C5" s="432"/>
      <c r="D5" s="432"/>
      <c r="E5" s="432"/>
      <c r="F5" s="432"/>
      <c r="G5" s="432"/>
      <c r="H5" s="432"/>
      <c r="I5" s="432"/>
      <c r="J5" s="70"/>
      <c r="K5" s="70"/>
    </row>
    <row r="6" spans="1:11" s="85" customFormat="1" ht="20.25" customHeight="1">
      <c r="A6" s="82" t="s">
        <v>155</v>
      </c>
      <c r="B6" s="83"/>
      <c r="C6" s="83"/>
      <c r="D6" s="83"/>
      <c r="E6" s="83"/>
      <c r="F6" s="83"/>
      <c r="G6" s="83"/>
      <c r="H6" s="83"/>
      <c r="I6" s="83"/>
      <c r="J6" s="83"/>
      <c r="K6" s="84"/>
    </row>
    <row r="7" spans="1:11" s="85" customFormat="1" ht="20.25" customHeight="1">
      <c r="A7" s="363" t="s">
        <v>129</v>
      </c>
      <c r="B7" s="364"/>
      <c r="C7" s="364"/>
      <c r="D7" s="364"/>
      <c r="E7" s="364"/>
      <c r="F7" s="364"/>
      <c r="G7" s="365"/>
      <c r="H7" s="82" t="s">
        <v>130</v>
      </c>
      <c r="I7" s="83"/>
      <c r="J7" s="83"/>
      <c r="K7" s="84"/>
    </row>
    <row r="8" spans="1:11" s="85" customFormat="1" ht="20.25" customHeight="1">
      <c r="A8" s="425" t="s">
        <v>96</v>
      </c>
      <c r="B8" s="426"/>
      <c r="C8" s="426"/>
      <c r="D8" s="426"/>
      <c r="E8" s="427"/>
      <c r="F8" s="355" t="s">
        <v>95</v>
      </c>
      <c r="G8" s="356"/>
      <c r="H8" s="357"/>
      <c r="I8" s="291" t="s">
        <v>97</v>
      </c>
      <c r="J8" s="281"/>
      <c r="K8" s="292"/>
    </row>
    <row r="9" spans="1:11" s="85" customFormat="1" ht="15">
      <c r="A9" s="358" t="s">
        <v>86</v>
      </c>
      <c r="B9" s="359"/>
      <c r="C9" s="359"/>
      <c r="D9" s="359"/>
      <c r="E9" s="359"/>
      <c r="F9" s="359"/>
      <c r="G9" s="359"/>
      <c r="H9" s="90"/>
      <c r="I9" s="89" t="s">
        <v>101</v>
      </c>
      <c r="J9" s="419">
        <v>41003</v>
      </c>
      <c r="K9" s="420"/>
    </row>
    <row r="10" spans="1:11" s="85" customFormat="1" ht="4.5" customHeight="1" thickBot="1">
      <c r="A10" s="424"/>
      <c r="B10" s="424"/>
      <c r="C10" s="424"/>
      <c r="D10" s="91"/>
      <c r="E10" s="91"/>
      <c r="F10" s="91"/>
      <c r="G10" s="91"/>
      <c r="H10" s="91"/>
      <c r="I10" s="91"/>
      <c r="J10" s="91"/>
      <c r="K10" s="91"/>
    </row>
    <row r="11" spans="1:11" s="85" customFormat="1" ht="12.75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4"/>
    </row>
    <row r="12" spans="1:11" s="85" customFormat="1" ht="12.75">
      <c r="A12" s="95" t="s">
        <v>58</v>
      </c>
      <c r="B12" s="91"/>
      <c r="C12" s="91"/>
      <c r="D12" s="91"/>
      <c r="E12" s="91"/>
      <c r="F12" s="91"/>
      <c r="G12" s="91"/>
      <c r="H12" s="91"/>
      <c r="I12" s="91"/>
      <c r="J12" s="91"/>
      <c r="K12" s="96"/>
    </row>
    <row r="13" spans="1:11" s="85" customFormat="1" ht="13.5" thickBot="1">
      <c r="A13" s="95"/>
      <c r="B13" s="91"/>
      <c r="C13" s="91"/>
      <c r="D13" s="91"/>
      <c r="E13" s="91"/>
      <c r="F13" s="91"/>
      <c r="G13" s="91"/>
      <c r="H13" s="91"/>
      <c r="I13" s="91"/>
      <c r="J13" s="91"/>
      <c r="K13" s="96"/>
    </row>
    <row r="14" spans="1:11" s="85" customFormat="1" ht="13.5" thickBot="1">
      <c r="A14" s="95"/>
      <c r="B14" s="97">
        <v>0.011</v>
      </c>
      <c r="C14" s="91"/>
      <c r="D14" s="91"/>
      <c r="E14" s="91"/>
      <c r="F14" s="91"/>
      <c r="G14" s="91"/>
      <c r="H14" s="91"/>
      <c r="I14" s="91"/>
      <c r="J14" s="91"/>
      <c r="K14" s="96"/>
    </row>
    <row r="15" spans="1:11" s="85" customFormat="1" ht="12.75">
      <c r="A15" s="95"/>
      <c r="B15" s="91"/>
      <c r="C15" s="91"/>
      <c r="D15" s="91"/>
      <c r="E15" s="98" t="s">
        <v>59</v>
      </c>
      <c r="F15" s="91"/>
      <c r="G15" s="91"/>
      <c r="H15" s="91"/>
      <c r="I15" s="99" t="s">
        <v>60</v>
      </c>
      <c r="J15" s="100">
        <f>1+B18+B22+B30</f>
        <v>1.09022</v>
      </c>
      <c r="K15" s="96"/>
    </row>
    <row r="16" spans="1:11" s="85" customFormat="1" ht="12.75">
      <c r="A16" s="95" t="s">
        <v>61</v>
      </c>
      <c r="B16" s="91"/>
      <c r="C16" s="91"/>
      <c r="D16" s="91"/>
      <c r="E16" s="98" t="s">
        <v>62</v>
      </c>
      <c r="F16" s="91"/>
      <c r="G16" s="91"/>
      <c r="H16" s="91"/>
      <c r="I16" s="99" t="s">
        <v>63</v>
      </c>
      <c r="J16" s="100">
        <f>1+B14</f>
        <v>1.011</v>
      </c>
      <c r="K16" s="96"/>
    </row>
    <row r="17" spans="1:11" s="85" customFormat="1" ht="13.5" thickBot="1">
      <c r="A17" s="95"/>
      <c r="B17" s="91"/>
      <c r="C17" s="91"/>
      <c r="D17" s="91"/>
      <c r="E17" s="98" t="s">
        <v>64</v>
      </c>
      <c r="F17" s="91"/>
      <c r="G17" s="91"/>
      <c r="H17" s="91"/>
      <c r="I17" s="99" t="s">
        <v>65</v>
      </c>
      <c r="J17" s="100">
        <f>1+B26</f>
        <v>1.07</v>
      </c>
      <c r="K17" s="96"/>
    </row>
    <row r="18" spans="1:11" s="85" customFormat="1" ht="13.5" thickBot="1">
      <c r="A18" s="95"/>
      <c r="B18" s="97">
        <v>0.02</v>
      </c>
      <c r="C18" s="91"/>
      <c r="D18" s="91"/>
      <c r="E18" s="98" t="s">
        <v>66</v>
      </c>
      <c r="F18" s="91"/>
      <c r="G18" s="91"/>
      <c r="H18" s="91"/>
      <c r="I18" s="99" t="s">
        <v>67</v>
      </c>
      <c r="J18" s="100">
        <f>1-C35-E35-G35-C37</f>
        <v>0.9435</v>
      </c>
      <c r="K18" s="96"/>
    </row>
    <row r="19" spans="1:11" s="85" customFormat="1" ht="12.75">
      <c r="A19" s="95"/>
      <c r="B19" s="91"/>
      <c r="C19" s="91"/>
      <c r="D19" s="91"/>
      <c r="E19" s="91"/>
      <c r="F19" s="91"/>
      <c r="G19" s="91"/>
      <c r="H19" s="91"/>
      <c r="I19" s="91"/>
      <c r="J19" s="91"/>
      <c r="K19" s="96"/>
    </row>
    <row r="20" spans="1:11" s="85" customFormat="1" ht="12.75">
      <c r="A20" s="95" t="s">
        <v>68</v>
      </c>
      <c r="B20" s="91"/>
      <c r="C20" s="91"/>
      <c r="D20" s="91"/>
      <c r="E20" s="91"/>
      <c r="F20" s="91"/>
      <c r="G20" s="91"/>
      <c r="H20" s="91"/>
      <c r="I20" s="91"/>
      <c r="J20" s="91"/>
      <c r="K20" s="96"/>
    </row>
    <row r="21" spans="1:11" s="85" customFormat="1" ht="13.5" thickBot="1">
      <c r="A21" s="95"/>
      <c r="B21" s="91"/>
      <c r="C21" s="91"/>
      <c r="D21" s="91"/>
      <c r="E21" s="91"/>
      <c r="F21" s="91"/>
      <c r="G21" s="91"/>
      <c r="H21" s="91"/>
      <c r="I21" s="91"/>
      <c r="J21" s="91"/>
      <c r="K21" s="96"/>
    </row>
    <row r="22" spans="1:11" s="85" customFormat="1" ht="13.5" thickBot="1">
      <c r="A22" s="95"/>
      <c r="B22" s="97">
        <v>0.0667</v>
      </c>
      <c r="C22" s="91"/>
      <c r="D22" s="91"/>
      <c r="E22" s="91"/>
      <c r="F22" s="91"/>
      <c r="G22" s="91"/>
      <c r="H22" s="91"/>
      <c r="I22" s="91"/>
      <c r="J22" s="91"/>
      <c r="K22" s="96"/>
    </row>
    <row r="23" spans="1:11" s="85" customFormat="1" ht="12.75">
      <c r="A23" s="95"/>
      <c r="B23" s="91"/>
      <c r="C23" s="91"/>
      <c r="D23" s="91"/>
      <c r="E23" s="91"/>
      <c r="F23" s="91"/>
      <c r="G23" s="91"/>
      <c r="H23" s="91"/>
      <c r="I23" s="91"/>
      <c r="J23" s="91"/>
      <c r="K23" s="96"/>
    </row>
    <row r="24" spans="1:11" s="85" customFormat="1" ht="12.75">
      <c r="A24" s="95" t="s">
        <v>69</v>
      </c>
      <c r="B24" s="91"/>
      <c r="C24" s="91"/>
      <c r="D24" s="91"/>
      <c r="E24" s="91"/>
      <c r="F24" s="91"/>
      <c r="G24" s="91"/>
      <c r="H24" s="91"/>
      <c r="I24" s="91"/>
      <c r="J24" s="91"/>
      <c r="K24" s="96"/>
    </row>
    <row r="25" spans="1:11" s="85" customFormat="1" ht="13.5" thickBot="1">
      <c r="A25" s="95"/>
      <c r="B25" s="91"/>
      <c r="C25" s="91"/>
      <c r="D25" s="91"/>
      <c r="E25" s="91"/>
      <c r="F25" s="91"/>
      <c r="G25" s="91"/>
      <c r="H25" s="91"/>
      <c r="I25" s="91"/>
      <c r="J25" s="91"/>
      <c r="K25" s="96"/>
    </row>
    <row r="26" spans="1:11" s="85" customFormat="1" ht="13.5" thickBot="1">
      <c r="A26" s="95"/>
      <c r="B26" s="97">
        <v>0.07</v>
      </c>
      <c r="C26" s="91"/>
      <c r="D26" s="91"/>
      <c r="E26" s="91"/>
      <c r="F26" s="91"/>
      <c r="G26" s="91"/>
      <c r="H26" s="91"/>
      <c r="I26" s="91"/>
      <c r="J26" s="91"/>
      <c r="K26" s="96"/>
    </row>
    <row r="27" spans="1:11" s="85" customFormat="1" ht="12.75">
      <c r="A27" s="95"/>
      <c r="B27" s="91"/>
      <c r="C27" s="91"/>
      <c r="D27" s="91"/>
      <c r="E27" s="91"/>
      <c r="F27" s="91"/>
      <c r="G27" s="91"/>
      <c r="H27" s="91"/>
      <c r="I27" s="91"/>
      <c r="J27" s="91"/>
      <c r="K27" s="96"/>
    </row>
    <row r="28" spans="1:11" s="85" customFormat="1" ht="12.75">
      <c r="A28" s="95" t="s">
        <v>70</v>
      </c>
      <c r="B28" s="91"/>
      <c r="C28" s="91"/>
      <c r="D28" s="91"/>
      <c r="E28" s="91"/>
      <c r="F28" s="91"/>
      <c r="G28" s="91"/>
      <c r="H28" s="91"/>
      <c r="I28" s="91"/>
      <c r="J28" s="91"/>
      <c r="K28" s="96"/>
    </row>
    <row r="29" spans="1:11" s="85" customFormat="1" ht="13.5" thickBot="1">
      <c r="A29" s="95"/>
      <c r="B29" s="91"/>
      <c r="C29" s="91"/>
      <c r="D29" s="91"/>
      <c r="E29" s="91"/>
      <c r="F29" s="91"/>
      <c r="G29" s="91"/>
      <c r="H29" s="91"/>
      <c r="I29" s="91"/>
      <c r="J29" s="91"/>
      <c r="K29" s="96"/>
    </row>
    <row r="30" spans="1:11" s="85" customFormat="1" ht="13.5" thickBot="1">
      <c r="A30" s="95"/>
      <c r="B30" s="97">
        <v>0.00352</v>
      </c>
      <c r="C30" s="91"/>
      <c r="D30" s="91"/>
      <c r="E30" s="91"/>
      <c r="F30" s="91"/>
      <c r="G30" s="91"/>
      <c r="H30" s="91"/>
      <c r="I30" s="91"/>
      <c r="J30" s="91"/>
      <c r="K30" s="96"/>
    </row>
    <row r="31" spans="1:11" s="85" customFormat="1" ht="12.75">
      <c r="A31" s="95"/>
      <c r="B31" s="101"/>
      <c r="C31" s="91"/>
      <c r="D31" s="91"/>
      <c r="E31" s="91"/>
      <c r="F31" s="91"/>
      <c r="G31" s="91"/>
      <c r="H31" s="91"/>
      <c r="I31" s="91"/>
      <c r="J31" s="91"/>
      <c r="K31" s="96"/>
    </row>
    <row r="32" spans="1:11" s="85" customFormat="1" ht="25.5" customHeight="1">
      <c r="A32" s="421" t="s">
        <v>71</v>
      </c>
      <c r="B32" s="422"/>
      <c r="C32" s="422"/>
      <c r="D32" s="422"/>
      <c r="E32" s="422"/>
      <c r="F32" s="422"/>
      <c r="G32" s="422"/>
      <c r="H32" s="422"/>
      <c r="I32" s="422"/>
      <c r="J32" s="422"/>
      <c r="K32" s="423"/>
    </row>
    <row r="33" spans="1:11" s="85" customFormat="1" ht="12.75">
      <c r="A33" s="102" t="s">
        <v>72</v>
      </c>
      <c r="B33" s="91"/>
      <c r="C33" s="91"/>
      <c r="D33" s="91"/>
      <c r="E33" s="91"/>
      <c r="F33" s="91"/>
      <c r="G33" s="91"/>
      <c r="H33" s="91"/>
      <c r="I33" s="91"/>
      <c r="J33" s="91"/>
      <c r="K33" s="96"/>
    </row>
    <row r="34" spans="1:11" s="85" customFormat="1" ht="13.5" thickBot="1">
      <c r="A34" s="95"/>
      <c r="B34" s="91"/>
      <c r="C34" s="91"/>
      <c r="D34" s="91"/>
      <c r="E34" s="91"/>
      <c r="F34" s="91"/>
      <c r="G34" s="91"/>
      <c r="H34" s="91"/>
      <c r="I34" s="91"/>
      <c r="J34" s="91"/>
      <c r="K34" s="96"/>
    </row>
    <row r="35" spans="1:11" s="85" customFormat="1" ht="13.5" thickBot="1">
      <c r="A35" s="95"/>
      <c r="B35" s="91" t="s">
        <v>73</v>
      </c>
      <c r="C35" s="97">
        <v>0.03</v>
      </c>
      <c r="D35" s="103" t="s">
        <v>74</v>
      </c>
      <c r="E35" s="97">
        <v>0.0065</v>
      </c>
      <c r="F35" s="103" t="s">
        <v>75</v>
      </c>
      <c r="G35" s="97">
        <v>0.02</v>
      </c>
      <c r="H35" s="91"/>
      <c r="I35" s="91"/>
      <c r="J35" s="104"/>
      <c r="K35" s="96"/>
    </row>
    <row r="36" spans="1:11" s="85" customFormat="1" ht="13.5" thickBot="1">
      <c r="A36" s="95"/>
      <c r="B36" s="91"/>
      <c r="C36" s="91"/>
      <c r="D36" s="91"/>
      <c r="E36" s="91"/>
      <c r="F36" s="91"/>
      <c r="G36" s="91"/>
      <c r="H36" s="91"/>
      <c r="I36" s="91"/>
      <c r="J36" s="104"/>
      <c r="K36" s="96"/>
    </row>
    <row r="37" spans="1:11" s="85" customFormat="1" ht="13.5" thickBot="1">
      <c r="A37" s="95"/>
      <c r="B37" s="91" t="s">
        <v>76</v>
      </c>
      <c r="C37" s="97">
        <v>0</v>
      </c>
      <c r="D37" s="91"/>
      <c r="E37" s="91"/>
      <c r="F37" s="101"/>
      <c r="G37" s="91"/>
      <c r="H37" s="91"/>
      <c r="I37" s="104"/>
      <c r="J37" s="91"/>
      <c r="K37" s="96"/>
    </row>
    <row r="38" spans="1:11" s="85" customFormat="1" ht="12.75">
      <c r="A38" s="95"/>
      <c r="B38" s="91"/>
      <c r="C38" s="91"/>
      <c r="D38" s="91"/>
      <c r="E38" s="91"/>
      <c r="F38" s="91"/>
      <c r="G38" s="91"/>
      <c r="H38" s="91"/>
      <c r="I38" s="91"/>
      <c r="J38" s="91"/>
      <c r="K38" s="96"/>
    </row>
    <row r="39" spans="1:11" s="85" customFormat="1" ht="15.75">
      <c r="A39" s="95"/>
      <c r="B39" s="105"/>
      <c r="C39" s="105" t="s">
        <v>77</v>
      </c>
      <c r="D39" s="106">
        <f>(J15*J16*J17/J18)-1</f>
        <v>0.24999182766295713</v>
      </c>
      <c r="E39" s="91"/>
      <c r="F39" s="91"/>
      <c r="G39" s="91"/>
      <c r="H39" s="91"/>
      <c r="I39" s="91"/>
      <c r="J39" s="91"/>
      <c r="K39" s="96"/>
    </row>
    <row r="40" spans="1:11" ht="13.5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3"/>
    </row>
  </sheetData>
  <sheetProtection password="F751" sheet="1" objects="1" scenarios="1"/>
  <mergeCells count="12">
    <mergeCell ref="A2:K2"/>
    <mergeCell ref="A1:K1"/>
    <mergeCell ref="A4:K4"/>
    <mergeCell ref="A5:I5"/>
    <mergeCell ref="A8:E8"/>
    <mergeCell ref="F8:H8"/>
    <mergeCell ref="I8:K8"/>
    <mergeCell ref="A7:G7"/>
    <mergeCell ref="J9:K9"/>
    <mergeCell ref="A9:G9"/>
    <mergeCell ref="A32:K32"/>
    <mergeCell ref="A10:C10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5" r:id="rId4"/>
  <legacyDrawing r:id="rId3"/>
  <oleObjects>
    <oleObject progId="Word.Picture.8" shapeId="251707" r:id="rId1"/>
    <oleObject progId="Word.Picture.8" shapeId="7006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emerson</cp:lastModifiedBy>
  <cp:lastPrinted>2012-05-15T16:11:08Z</cp:lastPrinted>
  <dcterms:created xsi:type="dcterms:W3CDTF">2002-07-19T13:19:20Z</dcterms:created>
  <dcterms:modified xsi:type="dcterms:W3CDTF">2012-05-15T16:11:18Z</dcterms:modified>
  <cp:category/>
  <cp:version/>
  <cp:contentType/>
  <cp:contentStatus/>
</cp:coreProperties>
</file>