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4"/>
  </bookViews>
  <sheets>
    <sheet name="LOGRADOUROS" sheetId="1" r:id="rId1"/>
    <sheet name="Plan1" sheetId="2" state="hidden" r:id="rId2"/>
    <sheet name="ORÇAMENTO" sheetId="3" r:id="rId3"/>
    <sheet name="CRONOGRAMA" sheetId="4" r:id="rId4"/>
    <sheet name="BDI" sheetId="5" r:id="rId5"/>
  </sheets>
  <definedNames>
    <definedName name="_xlnm.Print_Area" localSheetId="4">'BDI'!$A$1:$K$40</definedName>
    <definedName name="_xlnm.Print_Area" localSheetId="3">'CRONOGRAMA'!$A$1:$L$30</definedName>
    <definedName name="_xlnm.Print_Area" localSheetId="0">'LOGRADOUROS'!$A$1:$G$25</definedName>
    <definedName name="_xlnm.Print_Area" localSheetId="2">'ORÇAMENTO'!$A$1:$I$57</definedName>
    <definedName name="_xlnm.Print_Titles" localSheetId="2">'ORÇAMENTO'!$1:$13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<sst xmlns="http://schemas.openxmlformats.org/spreadsheetml/2006/main" count="287" uniqueCount="196">
  <si>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</si>
  <si>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</si>
  <si>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</si>
  <si>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</si>
  <si>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</si>
  <si>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</si>
  <si>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</si>
  <si>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</si>
  <si>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</si>
  <si>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</si>
  <si>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</si>
  <si>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</si>
  <si>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</si>
  <si>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</si>
  <si>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</si>
  <si>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</si>
  <si>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</si>
  <si>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</si>
  <si>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</si>
  <si>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</si>
  <si>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</si>
  <si>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</si>
  <si>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</si>
  <si>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</si>
  <si>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</si>
  <si>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</si>
  <si>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</si>
  <si>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</si>
  <si>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</si>
  <si>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</si>
  <si>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</si>
  <si>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</si>
  <si>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</si>
  <si>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</si>
  <si>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</si>
  <si>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</si>
  <si>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</si>
  <si>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</si>
  <si>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</si>
  <si>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</si>
  <si>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</si>
  <si>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</si>
  <si>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</si>
  <si>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</si>
  <si>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</si>
  <si>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</si>
  <si>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</si>
  <si>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</si>
  <si>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</si>
  <si>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Abertura da caixa com limpeza da área</t>
  </si>
  <si>
    <t>t</t>
  </si>
  <si>
    <t>m3</t>
  </si>
  <si>
    <t>Escavação e carga de material de jazida</t>
  </si>
  <si>
    <t>Serviços topograficos</t>
  </si>
  <si>
    <t>MÊS - 3</t>
  </si>
  <si>
    <t>MÊS -  4</t>
  </si>
  <si>
    <t>MÊS -  5</t>
  </si>
  <si>
    <t>MÊS -  6</t>
  </si>
  <si>
    <t>PREFEITURA  DE PATOS DE MINAS</t>
  </si>
  <si>
    <t>LOGRADOURO</t>
  </si>
  <si>
    <t>TRECHO</t>
  </si>
  <si>
    <t>FINAL</t>
  </si>
  <si>
    <t>2.1</t>
  </si>
  <si>
    <t>SINAPI</t>
  </si>
  <si>
    <t>74209/1</t>
  </si>
  <si>
    <t>73822/2</t>
  </si>
  <si>
    <t>72898+72856</t>
  </si>
  <si>
    <t>TOTAIS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</si>
  <si>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</si>
  <si>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</si>
  <si>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</si>
  <si>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</si>
  <si>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</si>
  <si>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</si>
  <si>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</si>
  <si>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</si>
  <si>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</si>
  <si>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</si>
  <si>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</si>
  <si>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</si>
  <si>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</si>
  <si>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</si>
  <si>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</si>
  <si>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</si>
  <si>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</si>
  <si>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</si>
  <si>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</si>
  <si>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</si>
  <si>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</si>
  <si>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</si>
  <si>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</si>
  <si>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</si>
  <si>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</si>
  <si>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</si>
  <si>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</si>
  <si>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</si>
  <si>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</si>
  <si>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</si>
  <si>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</si>
  <si>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</si>
  <si>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</si>
  <si>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</si>
  <si>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</si>
  <si>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</si>
  <si>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</si>
  <si>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MOVIMENTO DE TERRA</t>
  </si>
  <si>
    <t>Sub Total 2</t>
  </si>
  <si>
    <t>SERVIÇOS COMPLEMENTARES</t>
  </si>
  <si>
    <t>2.2</t>
  </si>
  <si>
    <t>CREA: MG-30.465/D</t>
  </si>
  <si>
    <t xml:space="preserve">PROF. RESP.: MARIA IGNÊS SILVÉRIO                     </t>
  </si>
  <si>
    <t>RELAÇÃO DE VIAS</t>
  </si>
  <si>
    <t>CRONOGRAMA FISICO-FINANCEIRO</t>
  </si>
  <si>
    <t>COMPR.</t>
  </si>
  <si>
    <t>ÁREA</t>
  </si>
  <si>
    <t>2.3</t>
  </si>
  <si>
    <t>RUA 02</t>
  </si>
  <si>
    <t xml:space="preserve">RUA 5 </t>
  </si>
  <si>
    <t>BDI:</t>
  </si>
  <si>
    <t>ART Nº :</t>
  </si>
  <si>
    <t>REFERÊNCIA DE PREÇOS: TABELA SINAPI</t>
  </si>
  <si>
    <t>m3xkm</t>
  </si>
  <si>
    <t>Secretaria  Municipal de Planejamento Urbano e Desenvolvimento Economico</t>
  </si>
  <si>
    <t xml:space="preserve"> REF. : Jan/2012</t>
  </si>
  <si>
    <t>DATA: 13/03/2012</t>
  </si>
  <si>
    <t>PROGRAMA : PROMOÇÃO DA SUSTENTABILIDADE DE ESPAÇOS SUBREGIONAIS -INTEGRAÇÃO NACIONAL</t>
  </si>
  <si>
    <t>OBRA : PAVIMENTAÇÃO DE VIAS URBANAS EM ALAGOAS E RECAPEAMENTO DE VIAS URBANAS EM PATOS DE MINAS</t>
  </si>
  <si>
    <t>PAVIMENTAÇÃO DE VIAS - ALAGOAS</t>
  </si>
  <si>
    <t>INICIO</t>
  </si>
  <si>
    <t>A 100,00 M DA RUA 01</t>
  </si>
  <si>
    <t>Rua Brito Moreira</t>
  </si>
  <si>
    <t>Rua Duque de Caxias (est. 0)</t>
  </si>
  <si>
    <t>Rua Juvencio Cirino (est. 11+19)</t>
  </si>
  <si>
    <t xml:space="preserve">Rua Porto Alegre </t>
  </si>
  <si>
    <t xml:space="preserve">Rua Florianópolis </t>
  </si>
  <si>
    <t>Rua Duque de Caxias (est.10+0,18)</t>
  </si>
  <si>
    <t xml:space="preserve">Rua Curitiba </t>
  </si>
  <si>
    <t>RECAPEAMENTO DE VIAS- PATOS DE MINAS</t>
  </si>
  <si>
    <t>LARGURA</t>
  </si>
  <si>
    <t>(M)</t>
  </si>
  <si>
    <t>LOCAL: LOCALIDADE DE ALAGOAS E BAIRRO SÃO JOSÉ OPERARIO NO  MUNICIPIO DE PATOS DE MINAS/MG</t>
  </si>
  <si>
    <t>(M2)</t>
  </si>
  <si>
    <t>4,30 m  da  R. Tito Silva  ( est. 0)</t>
  </si>
  <si>
    <t>Secretaria Municipal de Planejamento Urbano e Desenvolvimento Economico</t>
  </si>
  <si>
    <t>OBRA: PAVIMENTAÇÃO DE VIAS EM ALAGOAS E RECAPEAMENTO DE VIAS EM PATOS DE MINAS</t>
  </si>
  <si>
    <t>LOCAL: ALAGOAS/BAIRRO S. JOSÉ OPERARIO EM PATOS DE MINAS</t>
  </si>
  <si>
    <t>CONTRATO:764.350/2011</t>
  </si>
  <si>
    <t>2.1.1</t>
  </si>
  <si>
    <t>Bota fora do material escavado DMT=3 Km</t>
  </si>
  <si>
    <t>Sub Total 2.1</t>
  </si>
  <si>
    <t>EXECUÇÃO DO PAVIMENTO</t>
  </si>
  <si>
    <t>2.2.1</t>
  </si>
  <si>
    <t>2.2.2</t>
  </si>
  <si>
    <t>2.2.3</t>
  </si>
  <si>
    <t>Sub Total 2.2</t>
  </si>
  <si>
    <t>2.3.1</t>
  </si>
  <si>
    <t>Fornecimento e colocação de meio-fio e sarjeta conjugados de concreto 15 MPa, sendo o meio fio com base de 15 cm e altura de 23 cm e a sarjeta com largura  de 30 cm e espessura de 8 cm , moldado " in loco" com extrusora</t>
  </si>
  <si>
    <t>Rebaixamento de meio fio para acessibilidade de PNE (mão de obra)</t>
  </si>
  <si>
    <t>Placa esmaltada para identificação do nome da rua, dimensões de     45x25 cm</t>
  </si>
  <si>
    <t>Sub Total 2.3</t>
  </si>
  <si>
    <t>RECAPEAMENTO DE VIAS</t>
  </si>
  <si>
    <t>Pintura de ligação RR-1C</t>
  </si>
  <si>
    <t>Transporte de CBUQ da usina até a obra - DMT = 10 Km</t>
  </si>
  <si>
    <t>Rampa para acesso de deficientes</t>
  </si>
  <si>
    <t xml:space="preserve">RECAPEAMENTO </t>
  </si>
  <si>
    <t>RECAPEAMENTO DE VIAS ( B. SÃO JOSÉ OPERARIO - PATOS DE MINAS)</t>
  </si>
  <si>
    <t>PAVIMETAÇÃO DE VIAS (COMUNIDADE DE ALAGOAS)</t>
  </si>
  <si>
    <t>CCU</t>
  </si>
  <si>
    <t>Transporte de CBUQ    DMT=25,00 km</t>
  </si>
  <si>
    <t xml:space="preserve">Placa da obra  </t>
  </si>
  <si>
    <t>un</t>
  </si>
  <si>
    <t>74237/1</t>
  </si>
  <si>
    <t>73916/2</t>
  </si>
  <si>
    <t>Revestimento asfáltico com concreto betuminoso usinado a quente (CBUQ) com espessura acabada de 3 cm</t>
  </si>
  <si>
    <t>Transporte de material de jazida, DMT=40 Km</t>
  </si>
  <si>
    <t>2.1.2</t>
  </si>
  <si>
    <t>2.1.3</t>
  </si>
  <si>
    <t>2.2.4</t>
  </si>
  <si>
    <t>2.2.5</t>
  </si>
  <si>
    <t>2.2.6</t>
  </si>
  <si>
    <t>2.2.7</t>
  </si>
  <si>
    <t>2.2.8</t>
  </si>
  <si>
    <t>2.3.2</t>
  </si>
  <si>
    <t>2.3.3</t>
  </si>
  <si>
    <t>3.1</t>
  </si>
  <si>
    <t>3.1.1</t>
  </si>
  <si>
    <t>3.1.2</t>
  </si>
  <si>
    <t>3.1.3</t>
  </si>
  <si>
    <t>Sub Total 3.1</t>
  </si>
  <si>
    <t>3.2</t>
  </si>
  <si>
    <t>3.2.1</t>
  </si>
  <si>
    <t>Sub Total 3.2</t>
  </si>
  <si>
    <t>Sub Total 3</t>
  </si>
  <si>
    <t>3.2.2</t>
  </si>
  <si>
    <t>Rua Guilherme Vilela (est.7)</t>
  </si>
  <si>
    <t>PLACA DE OBRA</t>
  </si>
</sst>
</file>

<file path=xl/styles.xml><?xml version="1.0" encoding="utf-8"?>
<styleSheet xmlns="http://schemas.openxmlformats.org/spreadsheetml/2006/main">
  <numFmts count="5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/m/yy"/>
    <numFmt numFmtId="209" formatCode="dd/mm/yy"/>
    <numFmt numFmtId="210" formatCode="mmm\-yy"/>
    <numFmt numFmtId="211" formatCode="mmm/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8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8" fillId="0" borderId="12" xfId="19" applyNumberFormat="1" applyFont="1" applyBorder="1" applyAlignment="1">
      <alignment horizontal="center"/>
      <protection/>
    </xf>
    <xf numFmtId="2" fontId="8" fillId="0" borderId="13" xfId="19" applyNumberFormat="1" applyFont="1" applyBorder="1" applyAlignment="1">
      <alignment horizontal="centerContinuous"/>
      <protection/>
    </xf>
    <xf numFmtId="2" fontId="8" fillId="0" borderId="13" xfId="19" applyNumberFormat="1" applyFont="1" applyBorder="1" applyAlignment="1">
      <alignment horizontal="center"/>
      <protection/>
    </xf>
    <xf numFmtId="2" fontId="8" fillId="0" borderId="14" xfId="19" applyNumberFormat="1" applyFont="1" applyBorder="1" applyAlignment="1" applyProtection="1">
      <alignment horizontal="centerContinuous"/>
      <protection locked="0"/>
    </xf>
    <xf numFmtId="2" fontId="8" fillId="0" borderId="15" xfId="19" applyNumberFormat="1" applyFont="1" applyBorder="1" applyAlignment="1">
      <alignment horizontal="centerContinuous"/>
      <protection/>
    </xf>
    <xf numFmtId="2" fontId="8" fillId="0" borderId="16" xfId="19" applyNumberFormat="1" applyFont="1" applyBorder="1" applyAlignment="1">
      <alignment horizontal="centerContinuous"/>
      <protection/>
    </xf>
    <xf numFmtId="2" fontId="8" fillId="0" borderId="17" xfId="19" applyNumberFormat="1" applyFont="1" applyBorder="1" applyAlignment="1">
      <alignment horizontal="centerContinuous"/>
      <protection/>
    </xf>
    <xf numFmtId="2" fontId="8" fillId="0" borderId="18" xfId="19" applyNumberFormat="1" applyFont="1" applyBorder="1" applyAlignment="1">
      <alignment horizontal="centerContinuous"/>
      <protection/>
    </xf>
    <xf numFmtId="2" fontId="8" fillId="0" borderId="18" xfId="19" applyNumberFormat="1" applyFont="1" applyBorder="1" applyAlignment="1">
      <alignment horizontal="center"/>
      <protection/>
    </xf>
    <xf numFmtId="2" fontId="8" fillId="0" borderId="19" xfId="19" applyNumberFormat="1" applyFont="1" applyBorder="1" applyAlignment="1">
      <alignment horizontal="centerContinuous"/>
      <protection/>
    </xf>
    <xf numFmtId="2" fontId="8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8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0" fillId="0" borderId="0" xfId="0" applyAlignment="1" applyProtection="1">
      <alignment/>
      <protection/>
    </xf>
    <xf numFmtId="4" fontId="13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25" xfId="0" applyFont="1" applyFill="1" applyBorder="1" applyAlignment="1" applyProtection="1">
      <alignment horizontal="left" vertical="center"/>
      <protection/>
    </xf>
    <xf numFmtId="0" fontId="0" fillId="5" borderId="25" xfId="0" applyFont="1" applyFill="1" applyBorder="1" applyAlignment="1" applyProtection="1">
      <alignment horizontal="center"/>
      <protection/>
    </xf>
    <xf numFmtId="43" fontId="0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171" fontId="0" fillId="5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1" fillId="5" borderId="5" xfId="0" applyNumberFormat="1" applyFont="1" applyFill="1" applyBorder="1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7" fillId="5" borderId="5" xfId="21" applyFont="1" applyFill="1" applyBorder="1" applyAlignment="1" applyProtection="1">
      <alignment/>
      <protection/>
    </xf>
    <xf numFmtId="0" fontId="17" fillId="5" borderId="0" xfId="0" applyFont="1" applyFill="1" applyAlignment="1" applyProtection="1">
      <alignment/>
      <protection/>
    </xf>
    <xf numFmtId="169" fontId="6" fillId="5" borderId="0" xfId="21" applyFont="1" applyFill="1" applyAlignment="1" applyProtection="1">
      <alignment/>
      <protection/>
    </xf>
    <xf numFmtId="4" fontId="17" fillId="5" borderId="26" xfId="0" applyNumberFormat="1" applyFont="1" applyFill="1" applyBorder="1" applyAlignment="1" applyProtection="1">
      <alignment vertical="top"/>
      <protection/>
    </xf>
    <xf numFmtId="4" fontId="17" fillId="5" borderId="23" xfId="0" applyNumberFormat="1" applyFont="1" applyFill="1" applyBorder="1" applyAlignment="1" applyProtection="1">
      <alignment vertical="top"/>
      <protection/>
    </xf>
    <xf numFmtId="168" fontId="5" fillId="5" borderId="5" xfId="17" applyFont="1" applyFill="1" applyBorder="1" applyAlignment="1" applyProtection="1">
      <alignment vertical="top"/>
      <protection/>
    </xf>
    <xf numFmtId="168" fontId="17" fillId="5" borderId="22" xfId="17" applyFont="1" applyFill="1" applyBorder="1" applyAlignment="1" applyProtection="1">
      <alignment vertical="top"/>
      <protection/>
    </xf>
    <xf numFmtId="168" fontId="17" fillId="5" borderId="26" xfId="17" applyFont="1" applyFill="1" applyBorder="1" applyAlignment="1" applyProtection="1">
      <alignment vertical="top"/>
      <protection/>
    </xf>
    <xf numFmtId="168" fontId="17" fillId="5" borderId="23" xfId="17" applyFont="1" applyFill="1" applyBorder="1" applyAlignment="1" applyProtection="1">
      <alignment vertical="top"/>
      <protection/>
    </xf>
    <xf numFmtId="168" fontId="5" fillId="5" borderId="22" xfId="17" applyFont="1" applyFill="1" applyBorder="1" applyAlignment="1" applyProtection="1">
      <alignment vertical="top"/>
      <protection/>
    </xf>
    <xf numFmtId="168" fontId="5" fillId="5" borderId="23" xfId="17" applyFont="1" applyFill="1" applyBorder="1" applyAlignment="1" applyProtection="1">
      <alignment vertical="top"/>
      <protection/>
    </xf>
    <xf numFmtId="168" fontId="5" fillId="5" borderId="26" xfId="17" applyFont="1" applyFill="1" applyBorder="1" applyAlignment="1" applyProtection="1">
      <alignment vertical="top"/>
      <protection/>
    </xf>
    <xf numFmtId="4" fontId="13" fillId="5" borderId="26" xfId="0" applyNumberFormat="1" applyFont="1" applyFill="1" applyBorder="1" applyAlignment="1" applyProtection="1">
      <alignment vertical="top"/>
      <protection/>
    </xf>
    <xf numFmtId="4" fontId="17" fillId="0" borderId="23" xfId="0" applyNumberFormat="1" applyFont="1" applyFill="1" applyBorder="1" applyAlignment="1" applyProtection="1">
      <alignment vertical="top"/>
      <protection/>
    </xf>
    <xf numFmtId="4" fontId="17" fillId="0" borderId="26" xfId="0" applyNumberFormat="1" applyFont="1" applyFill="1" applyBorder="1" applyAlignment="1" applyProtection="1">
      <alignment vertical="top"/>
      <protection/>
    </xf>
    <xf numFmtId="168" fontId="5" fillId="5" borderId="5" xfId="17" applyFont="1" applyFill="1" applyBorder="1" applyAlignment="1" applyProtection="1">
      <alignment horizontal="left" vertical="center"/>
      <protection/>
    </xf>
    <xf numFmtId="168" fontId="5" fillId="5" borderId="5" xfId="17" applyFont="1" applyFill="1" applyBorder="1" applyAlignment="1" applyProtection="1">
      <alignment vertical="center"/>
      <protection/>
    </xf>
    <xf numFmtId="168" fontId="5" fillId="5" borderId="22" xfId="17" applyFont="1" applyFill="1" applyBorder="1" applyAlignment="1" applyProtection="1">
      <alignment vertical="center"/>
      <protection/>
    </xf>
    <xf numFmtId="168" fontId="5" fillId="5" borderId="26" xfId="17" applyFont="1" applyFill="1" applyBorder="1" applyAlignment="1" applyProtection="1">
      <alignment vertical="center"/>
      <protection/>
    </xf>
    <xf numFmtId="4" fontId="18" fillId="5" borderId="26" xfId="0" applyNumberFormat="1" applyFont="1" applyFill="1" applyBorder="1" applyAlignment="1" applyProtection="1">
      <alignment vertical="center"/>
      <protection/>
    </xf>
    <xf numFmtId="168" fontId="17" fillId="5" borderId="22" xfId="17" applyFont="1" applyFill="1" applyBorder="1" applyAlignment="1" applyProtection="1">
      <alignment vertical="center"/>
      <protection/>
    </xf>
    <xf numFmtId="168" fontId="17" fillId="5" borderId="26" xfId="17" applyFont="1" applyFill="1" applyBorder="1" applyAlignment="1" applyProtection="1">
      <alignment vertical="center"/>
      <protection/>
    </xf>
    <xf numFmtId="168" fontId="17" fillId="5" borderId="23" xfId="17" applyFont="1" applyFill="1" applyBorder="1" applyAlignment="1" applyProtection="1">
      <alignment vertical="center"/>
      <protection/>
    </xf>
    <xf numFmtId="168" fontId="17" fillId="5" borderId="22" xfId="17" applyFont="1" applyFill="1" applyBorder="1" applyAlignment="1" applyProtection="1">
      <alignment horizontal="left" vertical="center"/>
      <protection/>
    </xf>
    <xf numFmtId="168" fontId="17" fillId="5" borderId="26" xfId="17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/>
      <protection/>
    </xf>
    <xf numFmtId="168" fontId="6" fillId="5" borderId="22" xfId="17" applyFont="1" applyFill="1" applyBorder="1" applyAlignment="1" applyProtection="1">
      <alignment vertical="center"/>
      <protection/>
    </xf>
    <xf numFmtId="4" fontId="18" fillId="5" borderId="23" xfId="0" applyNumberFormat="1" applyFont="1" applyFill="1" applyBorder="1" applyAlignment="1" applyProtection="1">
      <alignment vertical="center"/>
      <protection/>
    </xf>
    <xf numFmtId="0" fontId="0" fillId="5" borderId="21" xfId="0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169" fontId="0" fillId="5" borderId="5" xfId="21" applyFill="1" applyBorder="1" applyAlignment="1" applyProtection="1">
      <alignment/>
      <protection/>
    </xf>
    <xf numFmtId="169" fontId="0" fillId="5" borderId="5" xfId="21" applyFont="1" applyFill="1" applyBorder="1" applyAlignment="1" applyProtection="1">
      <alignment/>
      <protection/>
    </xf>
    <xf numFmtId="168" fontId="14" fillId="5" borderId="0" xfId="17" applyFont="1" applyFill="1" applyBorder="1" applyAlignment="1" applyProtection="1">
      <alignment horizontal="center" vertical="top"/>
      <protection/>
    </xf>
    <xf numFmtId="168" fontId="17" fillId="5" borderId="5" xfId="17" applyFont="1" applyFill="1" applyBorder="1" applyAlignment="1" applyProtection="1">
      <alignment vertical="top"/>
      <protection/>
    </xf>
    <xf numFmtId="4" fontId="17" fillId="0" borderId="22" xfId="0" applyNumberFormat="1" applyFont="1" applyFill="1" applyBorder="1" applyAlignment="1" applyProtection="1">
      <alignment vertical="top"/>
      <protection/>
    </xf>
    <xf numFmtId="168" fontId="6" fillId="5" borderId="5" xfId="17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168" fontId="5" fillId="5" borderId="23" xfId="17" applyFont="1" applyFill="1" applyBorder="1" applyAlignment="1" applyProtection="1">
      <alignment vertical="center"/>
      <protection/>
    </xf>
    <xf numFmtId="168" fontId="17" fillId="5" borderId="14" xfId="17" applyFont="1" applyFill="1" applyBorder="1" applyAlignment="1" applyProtection="1">
      <alignment horizontal="left" vertical="center"/>
      <protection/>
    </xf>
    <xf numFmtId="168" fontId="17" fillId="5" borderId="27" xfId="17" applyFont="1" applyFill="1" applyBorder="1" applyAlignment="1" applyProtection="1">
      <alignment horizontal="left" vertical="center"/>
      <protection/>
    </xf>
    <xf numFmtId="168" fontId="17" fillId="5" borderId="15" xfId="17" applyFont="1" applyFill="1" applyBorder="1" applyAlignment="1" applyProtection="1">
      <alignment horizontal="left" vertical="center"/>
      <protection/>
    </xf>
    <xf numFmtId="4" fontId="17" fillId="5" borderId="22" xfId="0" applyNumberFormat="1" applyFont="1" applyFill="1" applyBorder="1" applyAlignment="1" applyProtection="1">
      <alignment vertical="center"/>
      <protection/>
    </xf>
    <xf numFmtId="4" fontId="17" fillId="5" borderId="23" xfId="0" applyNumberFormat="1" applyFont="1" applyFill="1" applyBorder="1" applyAlignment="1" applyProtection="1">
      <alignment vertical="center"/>
      <protection/>
    </xf>
    <xf numFmtId="4" fontId="17" fillId="5" borderId="26" xfId="0" applyNumberFormat="1" applyFont="1" applyFill="1" applyBorder="1" applyAlignment="1" applyProtection="1">
      <alignment vertical="center"/>
      <protection/>
    </xf>
    <xf numFmtId="4" fontId="17" fillId="5" borderId="14" xfId="0" applyNumberFormat="1" applyFont="1" applyFill="1" applyBorder="1" applyAlignment="1" applyProtection="1">
      <alignment/>
      <protection/>
    </xf>
    <xf numFmtId="4" fontId="17" fillId="5" borderId="27" xfId="0" applyNumberFormat="1" applyFont="1" applyFill="1" applyBorder="1" applyAlignment="1" applyProtection="1">
      <alignment/>
      <protection/>
    </xf>
    <xf numFmtId="4" fontId="17" fillId="5" borderId="0" xfId="0" applyNumberFormat="1" applyFont="1" applyFill="1" applyBorder="1" applyAlignment="1" applyProtection="1">
      <alignment/>
      <protection/>
    </xf>
    <xf numFmtId="4" fontId="17" fillId="5" borderId="27" xfId="0" applyNumberFormat="1" applyFont="1" applyFill="1" applyBorder="1" applyAlignment="1" applyProtection="1">
      <alignment horizontal="right"/>
      <protection/>
    </xf>
    <xf numFmtId="4" fontId="17" fillId="5" borderId="27" xfId="0" applyNumberFormat="1" applyFont="1" applyFill="1" applyBorder="1" applyAlignment="1" applyProtection="1">
      <alignment horizontal="center"/>
      <protection/>
    </xf>
    <xf numFmtId="209" fontId="17" fillId="5" borderId="27" xfId="0" applyNumberFormat="1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vertical="top" wrapText="1"/>
      <protection/>
    </xf>
    <xf numFmtId="4" fontId="4" fillId="5" borderId="5" xfId="0" applyNumberFormat="1" applyFont="1" applyFill="1" applyBorder="1" applyAlignment="1" applyProtection="1">
      <alignment vertical="top" wrapText="1"/>
      <protection/>
    </xf>
    <xf numFmtId="0" fontId="0" fillId="5" borderId="5" xfId="0" applyFont="1" applyFill="1" applyBorder="1" applyAlignment="1" applyProtection="1">
      <alignment horizontal="center"/>
      <protection/>
    </xf>
    <xf numFmtId="169" fontId="0" fillId="5" borderId="25" xfId="21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 horizontal="left"/>
      <protection/>
    </xf>
    <xf numFmtId="0" fontId="1" fillId="5" borderId="28" xfId="0" applyFont="1" applyFill="1" applyBorder="1" applyAlignment="1" applyProtection="1">
      <alignment horizontal="center"/>
      <protection/>
    </xf>
    <xf numFmtId="0" fontId="1" fillId="5" borderId="29" xfId="0" applyFont="1" applyFill="1" applyBorder="1" applyAlignment="1" applyProtection="1">
      <alignment horizontal="center"/>
      <protection/>
    </xf>
    <xf numFmtId="0" fontId="1" fillId="5" borderId="30" xfId="0" applyFont="1" applyFill="1" applyBorder="1" applyAlignment="1" applyProtection="1">
      <alignment horizontal="left"/>
      <protection/>
    </xf>
    <xf numFmtId="168" fontId="14" fillId="5" borderId="26" xfId="17" applyFont="1" applyFill="1" applyBorder="1" applyAlignment="1" applyProtection="1">
      <alignment horizontal="center" vertical="top"/>
      <protection/>
    </xf>
    <xf numFmtId="168" fontId="14" fillId="5" borderId="23" xfId="17" applyFont="1" applyFill="1" applyBorder="1" applyAlignment="1" applyProtection="1">
      <alignment horizontal="center" vertical="top"/>
      <protection/>
    </xf>
    <xf numFmtId="0" fontId="14" fillId="5" borderId="0" xfId="0" applyFont="1" applyFill="1" applyAlignment="1" applyProtection="1">
      <alignment horizontal="center"/>
      <protection/>
    </xf>
    <xf numFmtId="4" fontId="5" fillId="5" borderId="0" xfId="0" applyNumberFormat="1" applyFont="1" applyFill="1" applyAlignment="1" applyProtection="1">
      <alignment horizontal="center" vertical="top"/>
      <protection/>
    </xf>
    <xf numFmtId="4" fontId="13" fillId="5" borderId="0" xfId="0" applyNumberFormat="1" applyFont="1" applyFill="1" applyAlignment="1" applyProtection="1">
      <alignment horizontal="center" vertical="top"/>
      <protection/>
    </xf>
    <xf numFmtId="168" fontId="14" fillId="5" borderId="22" xfId="17" applyFont="1" applyFill="1" applyBorder="1" applyAlignment="1" applyProtection="1">
      <alignment horizontal="center" vertical="top"/>
      <protection/>
    </xf>
    <xf numFmtId="4" fontId="14" fillId="5" borderId="5" xfId="0" applyNumberFormat="1" applyFont="1" applyFill="1" applyBorder="1" applyAlignment="1" applyProtection="1">
      <alignment horizontal="center" vertical="top"/>
      <protection/>
    </xf>
    <xf numFmtId="2" fontId="8" fillId="0" borderId="31" xfId="19" applyNumberFormat="1" applyFont="1" applyBorder="1" applyAlignment="1">
      <alignment horizontal="center" vertical="center"/>
      <protection/>
    </xf>
    <xf numFmtId="2" fontId="8" fillId="0" borderId="1" xfId="19" applyNumberFormat="1" applyFont="1" applyBorder="1" applyAlignment="1">
      <alignment horizontal="center" vertical="center"/>
      <protection/>
    </xf>
    <xf numFmtId="2" fontId="8" fillId="0" borderId="32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26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2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9" fillId="0" borderId="0" xfId="19" applyNumberFormat="1" applyFont="1" applyBorder="1" applyAlignment="1" applyProtection="1">
      <alignment horizontal="center"/>
      <protection/>
    </xf>
    <xf numFmtId="4" fontId="17" fillId="5" borderId="26" xfId="0" applyNumberFormat="1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 applyProtection="1">
      <alignment horizontal="center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26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center" vertical="top"/>
      <protection/>
    </xf>
    <xf numFmtId="0" fontId="1" fillId="5" borderId="5" xfId="0" applyFont="1" applyFill="1" applyBorder="1" applyAlignment="1" applyProtection="1">
      <alignment horizontal="center"/>
      <protection/>
    </xf>
    <xf numFmtId="168" fontId="17" fillId="5" borderId="22" xfId="17" applyFont="1" applyFill="1" applyBorder="1" applyAlignment="1" applyProtection="1">
      <alignment horizontal="left" vertical="center"/>
      <protection/>
    </xf>
    <xf numFmtId="168" fontId="17" fillId="5" borderId="26" xfId="17" applyFont="1" applyFill="1" applyBorder="1" applyAlignment="1" applyProtection="1">
      <alignment horizontal="left" vertical="center"/>
      <protection/>
    </xf>
    <xf numFmtId="168" fontId="17" fillId="5" borderId="23" xfId="17" applyFont="1" applyFill="1" applyBorder="1" applyAlignment="1" applyProtection="1">
      <alignment horizontal="left" vertical="center"/>
      <protection/>
    </xf>
    <xf numFmtId="168" fontId="17" fillId="5" borderId="22" xfId="17" applyFont="1" applyFill="1" applyBorder="1" applyAlignment="1" applyProtection="1">
      <alignment horizontal="center" vertical="center"/>
      <protection/>
    </xf>
    <xf numFmtId="168" fontId="17" fillId="5" borderId="23" xfId="17" applyFont="1" applyFill="1" applyBorder="1" applyAlignment="1" applyProtection="1">
      <alignment horizontal="center" vertical="center"/>
      <protection/>
    </xf>
    <xf numFmtId="4" fontId="14" fillId="5" borderId="22" xfId="0" applyNumberFormat="1" applyFont="1" applyFill="1" applyBorder="1" applyAlignment="1" applyProtection="1">
      <alignment horizontal="center" vertical="center"/>
      <protection/>
    </xf>
    <xf numFmtId="4" fontId="14" fillId="5" borderId="26" xfId="0" applyNumberFormat="1" applyFont="1" applyFill="1" applyBorder="1" applyAlignment="1" applyProtection="1">
      <alignment horizontal="center" vertical="center"/>
      <protection/>
    </xf>
    <xf numFmtId="4" fontId="14" fillId="5" borderId="23" xfId="0" applyNumberFormat="1" applyFont="1" applyFill="1" applyBorder="1" applyAlignment="1" applyProtection="1">
      <alignment horizontal="center" vertical="center"/>
      <protection/>
    </xf>
    <xf numFmtId="4" fontId="13" fillId="5" borderId="0" xfId="0" applyNumberFormat="1" applyFont="1" applyFill="1" applyBorder="1" applyAlignment="1" applyProtection="1">
      <alignment horizontal="center" vertical="center"/>
      <protection/>
    </xf>
    <xf numFmtId="4" fontId="17" fillId="0" borderId="22" xfId="0" applyNumberFormat="1" applyFont="1" applyFill="1" applyBorder="1" applyAlignment="1" applyProtection="1">
      <alignment horizontal="center" vertical="top"/>
      <protection/>
    </xf>
    <xf numFmtId="4" fontId="17" fillId="0" borderId="26" xfId="0" applyNumberFormat="1" applyFont="1" applyFill="1" applyBorder="1" applyAlignment="1" applyProtection="1">
      <alignment horizontal="center" vertical="top"/>
      <protection/>
    </xf>
    <xf numFmtId="4" fontId="17" fillId="0" borderId="23" xfId="0" applyNumberFormat="1" applyFont="1" applyFill="1" applyBorder="1" applyAlignment="1" applyProtection="1">
      <alignment horizontal="center" vertical="top"/>
      <protection/>
    </xf>
    <xf numFmtId="4" fontId="6" fillId="5" borderId="0" xfId="0" applyNumberFormat="1" applyFont="1" applyFill="1" applyAlignment="1" applyProtection="1">
      <alignment horizontal="center" vertical="top"/>
      <protection/>
    </xf>
    <xf numFmtId="4" fontId="14" fillId="5" borderId="22" xfId="0" applyNumberFormat="1" applyFont="1" applyFill="1" applyBorder="1" applyAlignment="1" applyProtection="1">
      <alignment horizontal="center" vertical="top"/>
      <protection/>
    </xf>
    <xf numFmtId="4" fontId="14" fillId="5" borderId="26" xfId="0" applyNumberFormat="1" applyFont="1" applyFill="1" applyBorder="1" applyAlignment="1" applyProtection="1">
      <alignment horizontal="center" vertical="top"/>
      <protection/>
    </xf>
    <xf numFmtId="4" fontId="14" fillId="5" borderId="23" xfId="0" applyNumberFormat="1" applyFont="1" applyFill="1" applyBorder="1" applyAlignment="1" applyProtection="1">
      <alignment horizontal="center" vertical="top"/>
      <protection/>
    </xf>
    <xf numFmtId="4" fontId="13" fillId="5" borderId="26" xfId="0" applyNumberFormat="1" applyFont="1" applyFill="1" applyBorder="1" applyAlignment="1" applyProtection="1">
      <alignment horizontal="center" vertical="top"/>
      <protection/>
    </xf>
    <xf numFmtId="10" fontId="6" fillId="5" borderId="23" xfId="20" applyNumberFormat="1" applyFont="1" applyFill="1" applyBorder="1" applyAlignment="1" applyProtection="1">
      <alignment vertical="center"/>
      <protection/>
    </xf>
    <xf numFmtId="0" fontId="0" fillId="5" borderId="5" xfId="0" applyNumberFormat="1" applyFont="1" applyFill="1" applyBorder="1" applyAlignment="1" applyProtection="1">
      <alignment horizontal="left" vertical="top"/>
      <protection/>
    </xf>
    <xf numFmtId="0" fontId="0" fillId="5" borderId="5" xfId="0" applyNumberFormat="1" applyFont="1" applyFill="1" applyBorder="1" applyAlignment="1" applyProtection="1">
      <alignment horizontal="center" vertical="top"/>
      <protection/>
    </xf>
    <xf numFmtId="4" fontId="0" fillId="5" borderId="5" xfId="0" applyNumberFormat="1" applyFont="1" applyFill="1" applyBorder="1" applyAlignment="1" applyProtection="1">
      <alignment vertical="top" wrapText="1"/>
      <protection/>
    </xf>
    <xf numFmtId="169" fontId="0" fillId="5" borderId="5" xfId="21" applyFont="1" applyFill="1" applyBorder="1" applyAlignment="1" applyProtection="1">
      <alignment horizontal="left"/>
      <protection/>
    </xf>
    <xf numFmtId="4" fontId="1" fillId="5" borderId="5" xfId="0" applyNumberFormat="1" applyFont="1" applyFill="1" applyBorder="1" applyAlignment="1" applyProtection="1">
      <alignment vertical="top" wrapText="1"/>
      <protection/>
    </xf>
    <xf numFmtId="4" fontId="1" fillId="5" borderId="22" xfId="0" applyNumberFormat="1" applyFont="1" applyFill="1" applyBorder="1" applyAlignment="1" applyProtection="1">
      <alignment vertical="top" wrapText="1"/>
      <protection/>
    </xf>
    <xf numFmtId="4" fontId="1" fillId="5" borderId="22" xfId="0" applyNumberFormat="1" applyFont="1" applyFill="1" applyBorder="1" applyAlignment="1" applyProtection="1">
      <alignment horizontal="left" vertical="top" wrapText="1"/>
      <protection/>
    </xf>
    <xf numFmtId="4" fontId="1" fillId="5" borderId="26" xfId="0" applyNumberFormat="1" applyFont="1" applyFill="1" applyBorder="1" applyAlignment="1" applyProtection="1">
      <alignment horizontal="left" vertical="top" wrapText="1"/>
      <protection/>
    </xf>
    <xf numFmtId="4" fontId="1" fillId="5" borderId="23" xfId="0" applyNumberFormat="1" applyFont="1" applyFill="1" applyBorder="1" applyAlignment="1" applyProtection="1">
      <alignment horizontal="left" vertical="top" wrapText="1"/>
      <protection/>
    </xf>
    <xf numFmtId="0" fontId="0" fillId="5" borderId="5" xfId="0" applyFont="1" applyFill="1" applyBorder="1" applyAlignment="1" applyProtection="1">
      <alignment vertical="top" wrapText="1"/>
      <protection/>
    </xf>
    <xf numFmtId="0" fontId="0" fillId="5" borderId="5" xfId="0" applyFont="1" applyFill="1" applyBorder="1" applyAlignment="1" applyProtection="1">
      <alignment horizontal="center" vertical="top"/>
      <protection/>
    </xf>
    <xf numFmtId="0" fontId="0" fillId="5" borderId="5" xfId="0" applyFill="1" applyBorder="1" applyAlignment="1" applyProtection="1">
      <alignment horizontal="right" vertical="top"/>
      <protection/>
    </xf>
    <xf numFmtId="0" fontId="0" fillId="5" borderId="25" xfId="0" applyFill="1" applyBorder="1" applyAlignment="1" applyProtection="1">
      <alignment horizontal="right" vertical="top"/>
      <protection/>
    </xf>
    <xf numFmtId="4" fontId="1" fillId="5" borderId="25" xfId="0" applyNumberFormat="1" applyFont="1" applyFill="1" applyBorder="1" applyAlignment="1" applyProtection="1">
      <alignment vertical="top" wrapText="1"/>
      <protection/>
    </xf>
    <xf numFmtId="0" fontId="1" fillId="5" borderId="25" xfId="0" applyFont="1" applyFill="1" applyBorder="1" applyAlignment="1" applyProtection="1">
      <alignment horizontal="right" vertical="top"/>
      <protection/>
    </xf>
    <xf numFmtId="0" fontId="0" fillId="5" borderId="25" xfId="0" applyNumberFormat="1" applyFont="1" applyFill="1" applyBorder="1" applyAlignment="1" applyProtection="1">
      <alignment horizontal="center" vertical="top"/>
      <protection/>
    </xf>
    <xf numFmtId="0" fontId="0" fillId="5" borderId="5" xfId="0" applyFont="1" applyFill="1" applyBorder="1" applyAlignment="1" applyProtection="1">
      <alignment horizontal="right" vertical="top"/>
      <protection/>
    </xf>
    <xf numFmtId="2" fontId="0" fillId="5" borderId="25" xfId="0" applyNumberFormat="1" applyFont="1" applyFill="1" applyBorder="1" applyAlignment="1" applyProtection="1">
      <alignment vertical="top" wrapText="1"/>
      <protection/>
    </xf>
    <xf numFmtId="2" fontId="0" fillId="5" borderId="25" xfId="0" applyNumberFormat="1" applyFont="1" applyFill="1" applyBorder="1" applyAlignment="1" applyProtection="1">
      <alignment horizontal="center"/>
      <protection/>
    </xf>
    <xf numFmtId="4" fontId="17" fillId="5" borderId="0" xfId="0" applyNumberFormat="1" applyFont="1" applyFill="1" applyAlignment="1" applyProtection="1">
      <alignment/>
      <protection/>
    </xf>
    <xf numFmtId="0" fontId="17" fillId="5" borderId="0" xfId="0" applyNumberFormat="1" applyFont="1" applyFill="1" applyAlignment="1" applyProtection="1">
      <alignment horizontal="center" vertical="top"/>
      <protection/>
    </xf>
    <xf numFmtId="4" fontId="17" fillId="5" borderId="0" xfId="0" applyNumberFormat="1" applyFont="1" applyFill="1" applyAlignment="1" applyProtection="1">
      <alignment vertical="top" wrapText="1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/>
      <protection/>
    </xf>
    <xf numFmtId="0" fontId="17" fillId="0" borderId="26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7" fillId="0" borderId="5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169" fontId="0" fillId="0" borderId="25" xfId="21" applyFont="1" applyBorder="1" applyAlignment="1" applyProtection="1">
      <alignment horizontal="center"/>
      <protection/>
    </xf>
    <xf numFmtId="169" fontId="0" fillId="0" borderId="5" xfId="2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5" borderId="33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69" fontId="1" fillId="0" borderId="5" xfId="21" applyFont="1" applyBorder="1" applyAlignment="1" applyProtection="1">
      <alignment horizontal="center"/>
      <protection/>
    </xf>
    <xf numFmtId="169" fontId="1" fillId="0" borderId="5" xfId="21" applyFont="1" applyBorder="1" applyAlignment="1" applyProtection="1">
      <alignment/>
      <protection/>
    </xf>
    <xf numFmtId="0" fontId="0" fillId="0" borderId="23" xfId="0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14" fontId="6" fillId="5" borderId="27" xfId="20" applyNumberFormat="1" applyFont="1" applyFill="1" applyBorder="1" applyAlignment="1" applyProtection="1">
      <alignment/>
      <protection/>
    </xf>
    <xf numFmtId="10" fontId="6" fillId="5" borderId="27" xfId="20" applyNumberFormat="1" applyFont="1" applyFill="1" applyBorder="1" applyAlignment="1" applyProtection="1">
      <alignment/>
      <protection/>
    </xf>
    <xf numFmtId="10" fontId="6" fillId="5" borderId="15" xfId="20" applyNumberFormat="1" applyFont="1" applyFill="1" applyBorder="1" applyAlignment="1" applyProtection="1">
      <alignment/>
      <protection/>
    </xf>
    <xf numFmtId="2" fontId="0" fillId="0" borderId="19" xfId="19" applyNumberFormat="1" applyFont="1" applyBorder="1" applyProtection="1">
      <alignment/>
      <protection/>
    </xf>
    <xf numFmtId="2" fontId="0" fillId="0" borderId="14" xfId="19" applyNumberFormat="1" applyFont="1" applyBorder="1" applyProtection="1">
      <alignment/>
      <protection/>
    </xf>
    <xf numFmtId="2" fontId="0" fillId="0" borderId="15" xfId="19" applyNumberFormat="1" applyFont="1" applyBorder="1" applyProtection="1">
      <alignment/>
      <protection/>
    </xf>
    <xf numFmtId="2" fontId="0" fillId="0" borderId="15" xfId="19" applyNumberFormat="1" applyFont="1" applyBorder="1" applyAlignment="1" applyProtection="1">
      <alignment horizontal="center"/>
      <protection/>
    </xf>
    <xf numFmtId="2" fontId="0" fillId="0" borderId="19" xfId="19" applyNumberFormat="1" applyFont="1" applyBorder="1" applyAlignment="1" applyProtection="1">
      <alignment/>
      <protection/>
    </xf>
    <xf numFmtId="2" fontId="1" fillId="0" borderId="22" xfId="19" applyNumberFormat="1" applyFont="1" applyBorder="1" applyAlignment="1" applyProtection="1">
      <alignment horizontal="center"/>
      <protection/>
    </xf>
    <xf numFmtId="2" fontId="1" fillId="0" borderId="26" xfId="19" applyNumberFormat="1" applyFont="1" applyBorder="1" applyAlignment="1" applyProtection="1">
      <alignment horizontal="center"/>
      <protection/>
    </xf>
    <xf numFmtId="2" fontId="1" fillId="0" borderId="23" xfId="19" applyNumberFormat="1" applyFont="1" applyBorder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2" fontId="1" fillId="0" borderId="13" xfId="19" applyNumberFormat="1" applyFont="1" applyBorder="1" applyAlignment="1" applyProtection="1">
      <alignment horizontal="center"/>
      <protection/>
    </xf>
    <xf numFmtId="2" fontId="1" fillId="0" borderId="13" xfId="19" applyNumberFormat="1" applyFont="1" applyBorder="1" applyAlignment="1" applyProtection="1">
      <alignment horizontal="centerContinuous"/>
      <protection/>
    </xf>
    <xf numFmtId="2" fontId="1" fillId="5" borderId="15" xfId="19" applyNumberFormat="1" applyFont="1" applyFill="1" applyBorder="1" applyAlignment="1" applyProtection="1">
      <alignment horizontal="centerContinuous"/>
      <protection/>
    </xf>
    <xf numFmtId="2" fontId="1" fillId="6" borderId="15" xfId="19" applyNumberFormat="1" applyFont="1" applyFill="1" applyBorder="1" applyAlignment="1" applyProtection="1">
      <alignment horizontal="centerContinuous"/>
      <protection/>
    </xf>
    <xf numFmtId="2" fontId="1" fillId="0" borderId="17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"/>
      <protection/>
    </xf>
    <xf numFmtId="2" fontId="1" fillId="5" borderId="19" xfId="19" applyNumberFormat="1" applyFont="1" applyFill="1" applyBorder="1" applyAlignment="1" applyProtection="1">
      <alignment horizontal="centerContinuous"/>
      <protection/>
    </xf>
    <xf numFmtId="2" fontId="1" fillId="6" borderId="19" xfId="19" applyNumberFormat="1" applyFont="1" applyFill="1" applyBorder="1" applyAlignment="1" applyProtection="1">
      <alignment horizontal="centerContinuous"/>
      <protection/>
    </xf>
    <xf numFmtId="1" fontId="1" fillId="0" borderId="5" xfId="19" applyNumberFormat="1" applyFont="1" applyBorder="1" applyAlignment="1" applyProtection="1">
      <alignment horizontal="center"/>
      <protection/>
    </xf>
    <xf numFmtId="2" fontId="1" fillId="0" borderId="5" xfId="19" applyNumberFormat="1" applyFont="1" applyBorder="1" applyAlignment="1" applyProtection="1">
      <alignment horizontal="left"/>
      <protection/>
    </xf>
    <xf numFmtId="2" fontId="1" fillId="0" borderId="5" xfId="19" applyNumberFormat="1" applyFont="1" applyBorder="1" applyAlignment="1" applyProtection="1">
      <alignment horizontal="centerContinuous"/>
      <protection/>
    </xf>
    <xf numFmtId="2" fontId="1" fillId="0" borderId="5" xfId="19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Alignment="1" applyProtection="1">
      <alignment horizontal="centerContinuous"/>
      <protection/>
    </xf>
    <xf numFmtId="1" fontId="0" fillId="0" borderId="25" xfId="19" applyNumberFormat="1" applyFont="1" applyBorder="1" applyAlignment="1" applyProtection="1">
      <alignment horizontal="center"/>
      <protection/>
    </xf>
    <xf numFmtId="2" fontId="0" fillId="0" borderId="30" xfId="19" applyNumberFormat="1" applyFont="1" applyBorder="1" applyAlignment="1" applyProtection="1">
      <alignment horizontal="left"/>
      <protection/>
    </xf>
    <xf numFmtId="2" fontId="0" fillId="0" borderId="29" xfId="19" applyNumberFormat="1" applyFont="1" applyBorder="1" applyAlignment="1" applyProtection="1">
      <alignment horizontal="left"/>
      <protection/>
    </xf>
    <xf numFmtId="169" fontId="0" fillId="0" borderId="25" xfId="21" applyFont="1" applyBorder="1" applyAlignment="1" applyProtection="1">
      <alignment horizontal="centerContinuous"/>
      <protection/>
    </xf>
    <xf numFmtId="10" fontId="0" fillId="0" borderId="25" xfId="20" applyNumberFormat="1" applyFont="1" applyBorder="1" applyAlignment="1" applyProtection="1">
      <alignment horizontal="center"/>
      <protection/>
    </xf>
    <xf numFmtId="2" fontId="0" fillId="0" borderId="13" xfId="19" applyNumberFormat="1" applyFont="1" applyBorder="1" applyAlignment="1" applyProtection="1">
      <alignment horizontal="center"/>
      <protection/>
    </xf>
    <xf numFmtId="2" fontId="0" fillId="5" borderId="25" xfId="19" applyNumberFormat="1" applyFont="1" applyFill="1" applyBorder="1" applyProtection="1">
      <alignment/>
      <protection/>
    </xf>
    <xf numFmtId="2" fontId="0" fillId="6" borderId="19" xfId="19" applyNumberFormat="1" applyFont="1" applyFill="1" applyBorder="1" applyAlignment="1" applyProtection="1">
      <alignment horizontal="centerContinuous"/>
      <protection/>
    </xf>
    <xf numFmtId="2" fontId="0" fillId="0" borderId="30" xfId="19" applyNumberFormat="1" applyFont="1" applyBorder="1" applyAlignment="1" applyProtection="1">
      <alignment horizontal="left"/>
      <protection/>
    </xf>
    <xf numFmtId="2" fontId="0" fillId="0" borderId="29" xfId="19" applyNumberFormat="1" applyFont="1" applyBorder="1" applyAlignment="1" applyProtection="1">
      <alignment horizontal="left"/>
      <protection/>
    </xf>
    <xf numFmtId="1" fontId="0" fillId="0" borderId="5" xfId="19" applyNumberFormat="1" applyFont="1" applyBorder="1" applyAlignment="1" applyProtection="1">
      <alignment horizontal="center"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169" fontId="0" fillId="0" borderId="5" xfId="21" applyFont="1" applyBorder="1" applyAlignment="1" applyProtection="1">
      <alignment horizontal="centerContinuous"/>
      <protection/>
    </xf>
    <xf numFmtId="2" fontId="0" fillId="5" borderId="5" xfId="19" applyNumberFormat="1" applyFont="1" applyFill="1" applyBorder="1" applyProtection="1">
      <alignment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10" fontId="0" fillId="0" borderId="5" xfId="20" applyNumberFormat="1" applyFont="1" applyBorder="1" applyAlignment="1" applyProtection="1">
      <alignment horizontal="center"/>
      <protection/>
    </xf>
    <xf numFmtId="2" fontId="1" fillId="0" borderId="22" xfId="19" applyNumberFormat="1" applyFont="1" applyBorder="1" applyAlignment="1" applyProtection="1">
      <alignment horizontal="left"/>
      <protection/>
    </xf>
    <xf numFmtId="2" fontId="1" fillId="0" borderId="23" xfId="19" applyNumberFormat="1" applyFont="1" applyBorder="1" applyAlignment="1" applyProtection="1">
      <alignment horizontal="left"/>
      <protection/>
    </xf>
    <xf numFmtId="169" fontId="1" fillId="0" borderId="5" xfId="21" applyFont="1" applyBorder="1" applyAlignment="1" applyProtection="1">
      <alignment horizontal="centerContinuous"/>
      <protection/>
    </xf>
    <xf numFmtId="10" fontId="1" fillId="0" borderId="5" xfId="20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Protection="1">
      <alignment/>
      <protection/>
    </xf>
    <xf numFmtId="2" fontId="1" fillId="0" borderId="0" xfId="19" applyNumberFormat="1" applyFont="1" applyProtection="1">
      <alignment/>
      <protection/>
    </xf>
    <xf numFmtId="1" fontId="0" fillId="2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165" fontId="0" fillId="2" borderId="0" xfId="19" applyNumberFormat="1" applyFont="1" applyFill="1" applyBorder="1" applyAlignment="1" applyProtection="1">
      <alignment horizontal="right"/>
      <protection/>
    </xf>
    <xf numFmtId="2" fontId="0" fillId="2" borderId="0" xfId="19" applyNumberFormat="1" applyFont="1" applyFill="1" applyBorder="1" applyAlignment="1" applyProtection="1">
      <alignment horizontal="center"/>
      <protection/>
    </xf>
    <xf numFmtId="2" fontId="0" fillId="5" borderId="0" xfId="19" applyNumberFormat="1" applyFont="1" applyFill="1" applyBorder="1" applyProtection="1">
      <alignment/>
      <protection/>
    </xf>
    <xf numFmtId="2" fontId="0" fillId="6" borderId="0" xfId="19" applyNumberFormat="1" applyFont="1" applyFill="1" applyBorder="1" applyProtection="1">
      <alignment/>
      <protection/>
    </xf>
    <xf numFmtId="2" fontId="1" fillId="0" borderId="5" xfId="19" applyNumberFormat="1" applyFont="1" applyBorder="1" applyAlignment="1" applyProtection="1">
      <alignment horizontal="center" vertical="center"/>
      <protection/>
    </xf>
    <xf numFmtId="4" fontId="1" fillId="5" borderId="5" xfId="19" applyNumberFormat="1" applyFont="1" applyFill="1" applyBorder="1" applyProtection="1">
      <alignment/>
      <protection/>
    </xf>
    <xf numFmtId="9" fontId="1" fillId="5" borderId="5" xfId="20" applyFont="1" applyFill="1" applyBorder="1" applyAlignment="1" applyProtection="1">
      <alignment/>
      <protection/>
    </xf>
    <xf numFmtId="2" fontId="1" fillId="3" borderId="5" xfId="19" applyNumberFormat="1" applyFont="1" applyFill="1" applyBorder="1" applyAlignment="1" applyProtection="1">
      <alignment/>
      <protection/>
    </xf>
    <xf numFmtId="10" fontId="0" fillId="5" borderId="5" xfId="20" applyNumberFormat="1" applyFont="1" applyFill="1" applyBorder="1" applyAlignment="1" applyProtection="1">
      <alignment horizontal="centerContinuous"/>
      <protection/>
    </xf>
    <xf numFmtId="169" fontId="0" fillId="6" borderId="2" xfId="21" applyFont="1" applyFill="1" applyBorder="1" applyAlignment="1" applyProtection="1">
      <alignment horizontal="centerContinuous"/>
      <protection/>
    </xf>
    <xf numFmtId="9" fontId="1" fillId="6" borderId="3" xfId="20" applyFont="1" applyFill="1" applyBorder="1" applyAlignment="1" applyProtection="1">
      <alignment/>
      <protection/>
    </xf>
    <xf numFmtId="2" fontId="0" fillId="5" borderId="0" xfId="19" applyNumberFormat="1" applyFont="1" applyFill="1" applyProtection="1">
      <alignment/>
      <protection/>
    </xf>
    <xf numFmtId="2" fontId="0" fillId="5" borderId="0" xfId="19" applyNumberFormat="1" applyFont="1" applyFill="1" applyAlignment="1" applyProtection="1">
      <alignment horizontal="center"/>
      <protection/>
    </xf>
    <xf numFmtId="2" fontId="0" fillId="5" borderId="0" xfId="19" applyNumberFormat="1" applyFont="1" applyFill="1" applyAlignment="1" applyProtection="1">
      <alignment/>
      <protection/>
    </xf>
    <xf numFmtId="169" fontId="1" fillId="0" borderId="5" xfId="21" applyFont="1" applyBorder="1" applyAlignment="1" applyProtection="1">
      <alignment vertical="center"/>
      <protection/>
    </xf>
    <xf numFmtId="2" fontId="0" fillId="0" borderId="5" xfId="19" applyNumberFormat="1" applyFont="1" applyBorder="1" applyAlignment="1" applyProtection="1">
      <alignment horizontal="center" vertical="center"/>
      <protection/>
    </xf>
    <xf numFmtId="2" fontId="0" fillId="0" borderId="5" xfId="19" applyNumberFormat="1" applyFont="1" applyBorder="1" applyAlignment="1" applyProtection="1">
      <alignment vertical="center"/>
      <protection/>
    </xf>
    <xf numFmtId="4" fontId="1" fillId="0" borderId="5" xfId="19" applyNumberFormat="1" applyFont="1" applyBorder="1" applyAlignment="1" applyProtection="1">
      <alignment horizontal="center" vertical="center"/>
      <protection/>
    </xf>
    <xf numFmtId="4" fontId="1" fillId="0" borderId="22" xfId="19" applyNumberFormat="1" applyFont="1" applyBorder="1" applyAlignment="1" applyProtection="1">
      <alignment horizontal="center" vertical="center"/>
      <protection/>
    </xf>
    <xf numFmtId="4" fontId="1" fillId="0" borderId="23" xfId="19" applyNumberFormat="1" applyFont="1" applyBorder="1" applyAlignment="1" applyProtection="1">
      <alignment horizontal="center" vertical="center"/>
      <protection/>
    </xf>
    <xf numFmtId="2" fontId="4" fillId="0" borderId="0" xfId="19" applyNumberFormat="1" applyFont="1" applyAlignment="1" applyProtection="1">
      <alignment horizontal="center"/>
      <protection/>
    </xf>
    <xf numFmtId="2" fontId="4" fillId="0" borderId="0" xfId="19" applyNumberFormat="1" applyFont="1" applyAlignment="1" applyProtection="1">
      <alignment/>
      <protection/>
    </xf>
    <xf numFmtId="2" fontId="4" fillId="0" borderId="0" xfId="19" applyNumberFormat="1" applyProtection="1">
      <alignment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0" xfId="19" applyNumberFormat="1" applyAlignment="1" applyProtection="1">
      <alignment/>
      <protection/>
    </xf>
    <xf numFmtId="2" fontId="1" fillId="5" borderId="14" xfId="19" applyNumberFormat="1" applyFont="1" applyFill="1" applyBorder="1" applyAlignment="1" applyProtection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/>
    </xf>
    <xf numFmtId="2" fontId="0" fillId="2" borderId="0" xfId="19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169" fontId="0" fillId="5" borderId="34" xfId="21" applyFont="1" applyFill="1" applyBorder="1" applyAlignment="1" applyProtection="1">
      <alignment horizontal="left"/>
      <protection/>
    </xf>
    <xf numFmtId="0" fontId="0" fillId="5" borderId="0" xfId="0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0" fontId="0" fillId="5" borderId="40" xfId="20" applyNumberForma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72" fontId="16" fillId="0" borderId="5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/>
      <protection/>
    </xf>
    <xf numFmtId="10" fontId="0" fillId="0" borderId="40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0" fontId="6" fillId="5" borderId="0" xfId="20" applyNumberFormat="1" applyFont="1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SheetLayoutView="100" workbookViewId="0" topLeftCell="A1">
      <selection activeCell="C23" sqref="C23"/>
    </sheetView>
  </sheetViews>
  <sheetFormatPr defaultColWidth="9.140625" defaultRowHeight="12.75"/>
  <cols>
    <col min="1" max="1" width="8.00390625" style="70" customWidth="1"/>
    <col min="2" max="3" width="35.7109375" style="70" customWidth="1"/>
    <col min="4" max="4" width="40.28125" style="70" customWidth="1"/>
    <col min="5" max="7" width="14.7109375" style="70" customWidth="1"/>
    <col min="8" max="16384" width="9.140625" style="70" customWidth="1"/>
  </cols>
  <sheetData>
    <row r="1" spans="1:7" ht="23.25">
      <c r="A1" s="149" t="s">
        <v>58</v>
      </c>
      <c r="B1" s="149"/>
      <c r="C1" s="149"/>
      <c r="D1" s="149"/>
      <c r="E1" s="149"/>
      <c r="F1" s="149"/>
      <c r="G1" s="149"/>
    </row>
    <row r="2" spans="1:7" ht="18">
      <c r="A2" s="150" t="s">
        <v>122</v>
      </c>
      <c r="B2" s="150"/>
      <c r="C2" s="150"/>
      <c r="D2" s="150"/>
      <c r="E2" s="150"/>
      <c r="F2" s="150"/>
      <c r="G2" s="150"/>
    </row>
    <row r="3" spans="1:7" ht="23.25">
      <c r="A3" s="151"/>
      <c r="B3" s="151"/>
      <c r="C3" s="151"/>
      <c r="D3" s="151"/>
      <c r="E3" s="151"/>
      <c r="F3" s="151"/>
      <c r="G3" s="151"/>
    </row>
    <row r="4" spans="1:7" ht="23.25" customHeight="1">
      <c r="A4" s="152" t="s">
        <v>111</v>
      </c>
      <c r="B4" s="147"/>
      <c r="C4" s="147"/>
      <c r="D4" s="147"/>
      <c r="E4" s="147"/>
      <c r="F4" s="147"/>
      <c r="G4" s="148"/>
    </row>
    <row r="5" spans="1:7" ht="6" customHeight="1">
      <c r="A5" s="120"/>
      <c r="B5" s="120"/>
      <c r="C5" s="120"/>
      <c r="D5" s="120"/>
      <c r="E5" s="120"/>
      <c r="F5" s="120"/>
      <c r="G5" s="120"/>
    </row>
    <row r="6" spans="1:7" ht="18">
      <c r="A6" s="214" t="str">
        <f>ORÇAMENTO!A6</f>
        <v>OBRA : PAVIMENTAÇÃO DE VIAS URBANAS EM ALAGOAS E RECAPEAMENTO DE VIAS URBANAS EM PATOS DE MINAS</v>
      </c>
      <c r="B6" s="215"/>
      <c r="C6" s="215"/>
      <c r="D6" s="215"/>
      <c r="E6" s="215"/>
      <c r="F6" s="215"/>
      <c r="G6" s="216"/>
    </row>
    <row r="7" spans="1:7" ht="18">
      <c r="A7" s="217" t="str">
        <f>ORÇAMENTO!A7</f>
        <v>PROGRAMA : PROMOÇÃO DA SUSTENTABILIDADE DE ESPAÇOS SUBREGIONAIS -INTEGRAÇÃO NACIONAL</v>
      </c>
      <c r="B7" s="218"/>
      <c r="C7" s="218"/>
      <c r="D7" s="218"/>
      <c r="E7" s="218"/>
      <c r="F7" s="218"/>
      <c r="G7" s="219"/>
    </row>
    <row r="8" spans="1:7" ht="15">
      <c r="A8" s="220" t="str">
        <f>ORÇAMENTO!A8</f>
        <v>LOCAL: LOCALIDADE DE ALAGOAS E BAIRRO SÃO JOSÉ OPERARIO NO  MUNICIPIO DE PATOS DE MINAS/MG</v>
      </c>
      <c r="B8" s="221"/>
      <c r="C8" s="221"/>
      <c r="D8" s="221"/>
      <c r="E8" s="222" t="str">
        <f>ORÇAMENTO!G7</f>
        <v>CONTRATO:764.350/2011</v>
      </c>
      <c r="F8" s="223"/>
      <c r="G8" s="224"/>
    </row>
    <row r="9" spans="1:7" ht="15">
      <c r="A9" s="225" t="str">
        <f>ORÇAMENTO!A9</f>
        <v>PROF. RESP.: MARIA IGNÊS SILVÉRIO                     </v>
      </c>
      <c r="B9" s="226"/>
      <c r="C9" s="227" t="str">
        <f>ORÇAMENTO!F9</f>
        <v>CREA: MG-30.465/D</v>
      </c>
      <c r="D9" s="227" t="str">
        <f>ORÇAMENTO!H9</f>
        <v>ART Nº :</v>
      </c>
      <c r="E9" s="222" t="str">
        <f>ORÇAMENTO!F10</f>
        <v>DATA: 13/03/2012</v>
      </c>
      <c r="F9" s="223"/>
      <c r="G9" s="224"/>
    </row>
    <row r="10" ht="6" customHeight="1"/>
    <row r="11" spans="1:7" ht="15.75">
      <c r="A11" s="228" t="s">
        <v>127</v>
      </c>
      <c r="B11" s="229"/>
      <c r="C11" s="229"/>
      <c r="D11" s="229"/>
      <c r="E11" s="230"/>
      <c r="F11" s="230"/>
      <c r="G11" s="231"/>
    </row>
    <row r="12" spans="1:7" ht="12.75" customHeight="1">
      <c r="A12" s="232" t="s">
        <v>4</v>
      </c>
      <c r="B12" s="232" t="s">
        <v>59</v>
      </c>
      <c r="C12" s="233" t="s">
        <v>60</v>
      </c>
      <c r="D12" s="233"/>
      <c r="E12" s="234" t="s">
        <v>138</v>
      </c>
      <c r="F12" s="235" t="s">
        <v>113</v>
      </c>
      <c r="G12" s="235" t="s">
        <v>114</v>
      </c>
    </row>
    <row r="13" spans="1:7" ht="12.75" customHeight="1">
      <c r="A13" s="236"/>
      <c r="B13" s="236"/>
      <c r="C13" s="237" t="s">
        <v>128</v>
      </c>
      <c r="D13" s="238" t="s">
        <v>61</v>
      </c>
      <c r="E13" s="239" t="s">
        <v>139</v>
      </c>
      <c r="F13" s="240" t="s">
        <v>139</v>
      </c>
      <c r="G13" s="241" t="s">
        <v>141</v>
      </c>
    </row>
    <row r="14" spans="1:7" ht="12.75" customHeight="1">
      <c r="A14" s="242">
        <v>1</v>
      </c>
      <c r="B14" s="243" t="s">
        <v>116</v>
      </c>
      <c r="C14" s="244" t="s">
        <v>117</v>
      </c>
      <c r="D14" s="243" t="s">
        <v>129</v>
      </c>
      <c r="E14" s="245">
        <v>7</v>
      </c>
      <c r="F14" s="142">
        <v>408</v>
      </c>
      <c r="G14" s="246">
        <f>F14*E14</f>
        <v>2856</v>
      </c>
    </row>
    <row r="15" spans="1:7" ht="12.75" customHeight="1">
      <c r="A15" s="242"/>
      <c r="B15" s="247"/>
      <c r="C15" s="248"/>
      <c r="D15" s="247"/>
      <c r="E15" s="246"/>
      <c r="F15" s="246"/>
      <c r="G15" s="246"/>
    </row>
    <row r="16" spans="1:7" s="72" customFormat="1" ht="12.75" customHeight="1">
      <c r="A16" s="249" t="s">
        <v>67</v>
      </c>
      <c r="B16" s="250"/>
      <c r="C16" s="250"/>
      <c r="D16" s="250"/>
      <c r="E16" s="171"/>
      <c r="F16" s="251">
        <f>SUM(F14:F15)</f>
        <v>408</v>
      </c>
      <c r="G16" s="251">
        <f>SUM(G14:G15)</f>
        <v>2856</v>
      </c>
    </row>
    <row r="17" spans="1:6" ht="6" customHeight="1">
      <c r="A17" s="252"/>
      <c r="B17" s="252"/>
      <c r="C17" s="252"/>
      <c r="D17" s="252"/>
      <c r="E17" s="252"/>
      <c r="F17" s="252"/>
    </row>
    <row r="18" spans="1:7" ht="15.75" customHeight="1">
      <c r="A18" s="228" t="s">
        <v>137</v>
      </c>
      <c r="B18" s="229"/>
      <c r="C18" s="229"/>
      <c r="D18" s="229"/>
      <c r="E18" s="229"/>
      <c r="F18" s="229"/>
      <c r="G18" s="231"/>
    </row>
    <row r="19" spans="1:7" ht="12.75" customHeight="1">
      <c r="A19" s="253" t="s">
        <v>4</v>
      </c>
      <c r="B19" s="253" t="s">
        <v>59</v>
      </c>
      <c r="C19" s="254" t="s">
        <v>60</v>
      </c>
      <c r="D19" s="255"/>
      <c r="E19" s="234" t="s">
        <v>138</v>
      </c>
      <c r="F19" s="235" t="s">
        <v>113</v>
      </c>
      <c r="G19" s="235" t="s">
        <v>114</v>
      </c>
    </row>
    <row r="20" spans="1:7" ht="12.75" customHeight="1">
      <c r="A20" s="236"/>
      <c r="B20" s="236"/>
      <c r="C20" s="237" t="s">
        <v>128</v>
      </c>
      <c r="D20" s="256" t="s">
        <v>61</v>
      </c>
      <c r="E20" s="239" t="s">
        <v>139</v>
      </c>
      <c r="F20" s="240" t="s">
        <v>139</v>
      </c>
      <c r="G20" s="241" t="s">
        <v>141</v>
      </c>
    </row>
    <row r="21" spans="1:7" ht="12.75" customHeight="1">
      <c r="A21" s="116">
        <v>1</v>
      </c>
      <c r="B21" s="117" t="s">
        <v>130</v>
      </c>
      <c r="C21" s="117" t="s">
        <v>131</v>
      </c>
      <c r="D21" s="117" t="s">
        <v>132</v>
      </c>
      <c r="E21" s="118">
        <v>7.45</v>
      </c>
      <c r="F21" s="118">
        <f>11*20+19</f>
        <v>239</v>
      </c>
      <c r="G21" s="246">
        <f>F21*E21</f>
        <v>1780.55</v>
      </c>
    </row>
    <row r="22" spans="1:7" ht="12.75" customHeight="1">
      <c r="A22" s="116">
        <v>2</v>
      </c>
      <c r="B22" s="117" t="s">
        <v>133</v>
      </c>
      <c r="C22" s="117" t="s">
        <v>131</v>
      </c>
      <c r="D22" s="117" t="s">
        <v>132</v>
      </c>
      <c r="E22" s="118">
        <v>6.65</v>
      </c>
      <c r="F22" s="119">
        <f>11*20+19</f>
        <v>239</v>
      </c>
      <c r="G22" s="246">
        <f>F22*E22</f>
        <v>1589.3500000000001</v>
      </c>
    </row>
    <row r="23" spans="1:7" ht="12.75" customHeight="1">
      <c r="A23" s="116">
        <v>3</v>
      </c>
      <c r="B23" s="117" t="s">
        <v>134</v>
      </c>
      <c r="C23" s="117" t="s">
        <v>142</v>
      </c>
      <c r="D23" s="117" t="s">
        <v>135</v>
      </c>
      <c r="E23" s="118">
        <v>4.5</v>
      </c>
      <c r="F23" s="119">
        <f>10*20+0.18</f>
        <v>200.18</v>
      </c>
      <c r="G23" s="246">
        <f>F23*E23</f>
        <v>900.8100000000001</v>
      </c>
    </row>
    <row r="24" spans="1:7" ht="12.75" customHeight="1">
      <c r="A24" s="116">
        <v>4</v>
      </c>
      <c r="B24" s="117" t="s">
        <v>136</v>
      </c>
      <c r="C24" s="117" t="s">
        <v>131</v>
      </c>
      <c r="D24" s="117" t="s">
        <v>194</v>
      </c>
      <c r="E24" s="118">
        <v>6.5</v>
      </c>
      <c r="F24" s="118">
        <f>7*20</f>
        <v>140</v>
      </c>
      <c r="G24" s="246">
        <f>F24*E24</f>
        <v>910</v>
      </c>
    </row>
    <row r="25" spans="1:7" ht="12.75" customHeight="1">
      <c r="A25" s="257" t="s">
        <v>67</v>
      </c>
      <c r="B25" s="233"/>
      <c r="C25" s="233"/>
      <c r="D25" s="233"/>
      <c r="E25" s="258"/>
      <c r="F25" s="259">
        <f>SUM(F21:F24)</f>
        <v>818.1800000000001</v>
      </c>
      <c r="G25" s="260">
        <f>SUM(G21:G24)</f>
        <v>5180.71</v>
      </c>
    </row>
    <row r="26" spans="1:6" ht="12.75" customHeight="1">
      <c r="A26" s="252"/>
      <c r="B26" s="252"/>
      <c r="C26" s="252"/>
      <c r="D26" s="252"/>
      <c r="E26" s="252"/>
      <c r="F26" s="252"/>
    </row>
    <row r="27" spans="1:6" ht="12.75" customHeight="1">
      <c r="A27" s="252"/>
      <c r="B27" s="252"/>
      <c r="C27" s="252"/>
      <c r="D27" s="252"/>
      <c r="E27" s="252"/>
      <c r="F27" s="252"/>
    </row>
    <row r="28" spans="1:6" ht="12.75" customHeight="1">
      <c r="A28" s="252"/>
      <c r="B28" s="252"/>
      <c r="C28" s="252"/>
      <c r="D28" s="252"/>
      <c r="E28" s="252"/>
      <c r="F28" s="252"/>
    </row>
    <row r="29" spans="1:6" ht="12.75" customHeight="1">
      <c r="A29" s="252"/>
      <c r="B29" s="252"/>
      <c r="C29" s="252"/>
      <c r="D29" s="252"/>
      <c r="E29" s="252"/>
      <c r="F29" s="252"/>
    </row>
    <row r="30" spans="1:6" ht="12.75" customHeight="1">
      <c r="A30" s="252"/>
      <c r="B30" s="252"/>
      <c r="C30" s="252"/>
      <c r="D30" s="252"/>
      <c r="E30" s="252"/>
      <c r="F30" s="252"/>
    </row>
    <row r="31" spans="1:6" ht="12.75" customHeight="1">
      <c r="A31" s="252"/>
      <c r="B31" s="252"/>
      <c r="C31" s="252"/>
      <c r="D31" s="252"/>
      <c r="E31" s="252"/>
      <c r="F31" s="252"/>
    </row>
  </sheetData>
  <sheetProtection password="F751" sheet="1" objects="1" scenarios="1"/>
  <mergeCells count="17">
    <mergeCell ref="A25:E25"/>
    <mergeCell ref="A16:E16"/>
    <mergeCell ref="C12:D12"/>
    <mergeCell ref="A19:A20"/>
    <mergeCell ref="B19:B20"/>
    <mergeCell ref="C19:D19"/>
    <mergeCell ref="A18:G18"/>
    <mergeCell ref="A12:A13"/>
    <mergeCell ref="B12:B13"/>
    <mergeCell ref="A1:G1"/>
    <mergeCell ref="A2:G2"/>
    <mergeCell ref="A3:G3"/>
    <mergeCell ref="A4:G4"/>
    <mergeCell ref="A6:G6"/>
    <mergeCell ref="A11:G11"/>
    <mergeCell ref="E9:G9"/>
    <mergeCell ref="E8:G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6"/>
  <headerFooter alignWithMargins="0">
    <oddFooter>&amp;CPágina &amp;P de &amp;N</oddFooter>
  </headerFooter>
  <legacyDrawing r:id="rId5"/>
  <oleObjects>
    <oleObject progId="Word.Picture.8" shapeId="947580" r:id="rId1"/>
    <oleObject progId="Word.Picture.8" shapeId="676513" r:id="rId2"/>
    <oleObject progId="Word.Picture.8" shapeId="84538" r:id="rId3"/>
    <oleObject progId="Word.Picture.8" shapeId="8453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160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9.5" customHeight="1">
      <c r="A2" s="161" t="s">
        <v>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162" t="s">
        <v>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163" t="s">
        <v>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12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13</v>
      </c>
      <c r="C13" s="22"/>
      <c r="D13" s="22" t="s">
        <v>14</v>
      </c>
      <c r="E13" s="23" t="s">
        <v>5</v>
      </c>
      <c r="F13" s="23" t="s">
        <v>15</v>
      </c>
      <c r="G13" s="24" t="s">
        <v>28</v>
      </c>
      <c r="H13" s="25"/>
      <c r="I13" s="24" t="s">
        <v>29</v>
      </c>
      <c r="J13" s="25"/>
      <c r="K13" s="24" t="s">
        <v>30</v>
      </c>
      <c r="L13" s="25"/>
      <c r="M13" s="24" t="s">
        <v>47</v>
      </c>
      <c r="N13" s="25"/>
      <c r="O13" s="24" t="s">
        <v>16</v>
      </c>
      <c r="P13" s="25"/>
      <c r="Q13" s="24" t="s">
        <v>16</v>
      </c>
      <c r="R13" s="26"/>
    </row>
    <row r="14" spans="1:18" ht="12" customHeight="1">
      <c r="A14" s="21"/>
      <c r="B14" s="27" t="s">
        <v>17</v>
      </c>
      <c r="C14" s="28"/>
      <c r="D14" s="28" t="s">
        <v>18</v>
      </c>
      <c r="E14" s="29" t="s">
        <v>19</v>
      </c>
      <c r="F14" s="23" t="s">
        <v>19</v>
      </c>
      <c r="G14" s="30" t="s">
        <v>20</v>
      </c>
      <c r="H14" s="30" t="s">
        <v>21</v>
      </c>
      <c r="I14" s="30" t="s">
        <v>20</v>
      </c>
      <c r="J14" s="30" t="s">
        <v>21</v>
      </c>
      <c r="K14" s="30" t="s">
        <v>20</v>
      </c>
      <c r="L14" s="30" t="s">
        <v>21</v>
      </c>
      <c r="M14" s="30" t="s">
        <v>20</v>
      </c>
      <c r="N14" s="30" t="s">
        <v>21</v>
      </c>
      <c r="O14" s="30" t="s">
        <v>20</v>
      </c>
      <c r="P14" s="30" t="s">
        <v>21</v>
      </c>
      <c r="Q14" s="30" t="s">
        <v>20</v>
      </c>
      <c r="R14" s="31" t="s">
        <v>21</v>
      </c>
    </row>
    <row r="15" spans="1:18" ht="19.5" customHeight="1">
      <c r="A15" s="32">
        <v>1</v>
      </c>
      <c r="B15" s="33" t="s">
        <v>41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22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23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34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42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35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36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37</v>
      </c>
      <c r="B26" s="41" t="s">
        <v>44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38</v>
      </c>
      <c r="B27" s="41" t="s">
        <v>45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43</v>
      </c>
      <c r="B28" s="41" t="s">
        <v>46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39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40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154" t="s">
        <v>24</v>
      </c>
      <c r="B32" s="155"/>
      <c r="C32" s="156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57" t="s">
        <v>27</v>
      </c>
      <c r="B34" s="158"/>
      <c r="C34" s="159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0"/>
  <sheetViews>
    <sheetView zoomScale="75" zoomScaleNormal="75" workbookViewId="0" topLeftCell="A1">
      <selection activeCell="C18" sqref="C18:E18"/>
    </sheetView>
  </sheetViews>
  <sheetFormatPr defaultColWidth="9.140625" defaultRowHeight="12.75"/>
  <cols>
    <col min="1" max="1" width="18.28125" style="70" customWidth="1"/>
    <col min="2" max="2" width="7.421875" style="70" customWidth="1"/>
    <col min="3" max="3" width="51.00390625" style="70" customWidth="1"/>
    <col min="4" max="4" width="10.28125" style="85" customWidth="1"/>
    <col min="5" max="5" width="13.140625" style="70" customWidth="1"/>
    <col min="6" max="6" width="17.7109375" style="70" customWidth="1"/>
    <col min="7" max="7" width="16.421875" style="70" customWidth="1"/>
    <col min="8" max="8" width="12.28125" style="70" customWidth="1"/>
    <col min="9" max="9" width="17.140625" style="70" customWidth="1"/>
    <col min="10" max="10" width="14.421875" style="70" bestFit="1" customWidth="1"/>
    <col min="11" max="16384" width="9.140625" style="70" customWidth="1"/>
  </cols>
  <sheetData>
    <row r="1" spans="1:9" ht="23.25">
      <c r="A1" s="149" t="s">
        <v>58</v>
      </c>
      <c r="B1" s="149"/>
      <c r="C1" s="149"/>
      <c r="D1" s="149"/>
      <c r="E1" s="149"/>
      <c r="F1" s="149"/>
      <c r="G1" s="149"/>
      <c r="H1" s="149"/>
      <c r="I1" s="149"/>
    </row>
    <row r="2" spans="1:9" ht="18">
      <c r="A2" s="150" t="s">
        <v>122</v>
      </c>
      <c r="B2" s="150"/>
      <c r="C2" s="150"/>
      <c r="D2" s="150"/>
      <c r="E2" s="150"/>
      <c r="F2" s="150"/>
      <c r="G2" s="150"/>
      <c r="H2" s="150"/>
      <c r="I2" s="150"/>
    </row>
    <row r="3" spans="1:9" ht="23.25">
      <c r="A3" s="71"/>
      <c r="B3" s="71"/>
      <c r="C3" s="71"/>
      <c r="D3" s="71"/>
      <c r="E3" s="71"/>
      <c r="F3" s="71"/>
      <c r="G3" s="71"/>
      <c r="I3" s="72"/>
    </row>
    <row r="4" spans="1:9" ht="23.25">
      <c r="A4" s="153" t="s">
        <v>95</v>
      </c>
      <c r="B4" s="153"/>
      <c r="C4" s="153"/>
      <c r="D4" s="153"/>
      <c r="E4" s="153"/>
      <c r="F4" s="153"/>
      <c r="G4" s="153"/>
      <c r="H4" s="153"/>
      <c r="I4" s="153"/>
    </row>
    <row r="5" spans="1:9" ht="6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8">
      <c r="A6" s="103" t="s">
        <v>126</v>
      </c>
      <c r="B6" s="104"/>
      <c r="C6" s="105"/>
      <c r="D6" s="105"/>
      <c r="E6" s="106"/>
      <c r="F6" s="106"/>
      <c r="G6" s="107"/>
      <c r="H6" s="107"/>
      <c r="I6" s="115"/>
    </row>
    <row r="7" spans="1:9" ht="15">
      <c r="A7" s="108" t="s">
        <v>125</v>
      </c>
      <c r="B7" s="109"/>
      <c r="C7" s="109"/>
      <c r="D7" s="109"/>
      <c r="E7" s="109"/>
      <c r="F7" s="109"/>
      <c r="G7" s="108" t="s">
        <v>146</v>
      </c>
      <c r="H7" s="109"/>
      <c r="I7" s="110"/>
    </row>
    <row r="8" spans="1:9" ht="15">
      <c r="A8" s="174" t="s">
        <v>140</v>
      </c>
      <c r="B8" s="175"/>
      <c r="C8" s="175"/>
      <c r="D8" s="175"/>
      <c r="E8" s="175"/>
      <c r="F8" s="175"/>
      <c r="G8" s="175"/>
      <c r="H8" s="175"/>
      <c r="I8" s="176"/>
    </row>
    <row r="9" spans="1:9" ht="15">
      <c r="A9" s="174" t="s">
        <v>110</v>
      </c>
      <c r="B9" s="175"/>
      <c r="C9" s="175"/>
      <c r="D9" s="175"/>
      <c r="E9" s="176"/>
      <c r="F9" s="108" t="s">
        <v>109</v>
      </c>
      <c r="G9" s="113"/>
      <c r="H9" s="174" t="s">
        <v>119</v>
      </c>
      <c r="I9" s="176"/>
    </row>
    <row r="10" spans="1:9" ht="15.75">
      <c r="A10" s="108" t="s">
        <v>120</v>
      </c>
      <c r="B10" s="109"/>
      <c r="C10" s="109"/>
      <c r="D10" s="108" t="s">
        <v>123</v>
      </c>
      <c r="E10" s="109"/>
      <c r="F10" s="177" t="s">
        <v>124</v>
      </c>
      <c r="G10" s="178"/>
      <c r="H10" s="114" t="s">
        <v>118</v>
      </c>
      <c r="I10" s="191">
        <v>0.2805</v>
      </c>
    </row>
    <row r="11" spans="1:9" ht="6" customHeight="1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 s="72" customFormat="1" ht="12.75">
      <c r="A12" s="73" t="s">
        <v>96</v>
      </c>
      <c r="B12" s="165" t="s">
        <v>4</v>
      </c>
      <c r="C12" s="165" t="s">
        <v>97</v>
      </c>
      <c r="D12" s="165" t="s">
        <v>98</v>
      </c>
      <c r="E12" s="165" t="s">
        <v>99</v>
      </c>
      <c r="F12" s="170" t="s">
        <v>100</v>
      </c>
      <c r="G12" s="171"/>
      <c r="H12" s="173" t="s">
        <v>101</v>
      </c>
      <c r="I12" s="173"/>
    </row>
    <row r="13" spans="1:9" s="72" customFormat="1" ht="12.75">
      <c r="A13" s="75" t="s">
        <v>63</v>
      </c>
      <c r="B13" s="166"/>
      <c r="C13" s="166"/>
      <c r="D13" s="166"/>
      <c r="E13" s="166"/>
      <c r="F13" s="76" t="s">
        <v>32</v>
      </c>
      <c r="G13" s="74" t="s">
        <v>24</v>
      </c>
      <c r="H13" s="76" t="s">
        <v>32</v>
      </c>
      <c r="I13" s="74" t="s">
        <v>24</v>
      </c>
    </row>
    <row r="14" spans="1:9" s="72" customFormat="1" ht="12.75">
      <c r="A14" s="75"/>
      <c r="B14" s="75">
        <v>1</v>
      </c>
      <c r="C14" s="146" t="s">
        <v>103</v>
      </c>
      <c r="D14" s="144"/>
      <c r="E14" s="145"/>
      <c r="F14" s="76"/>
      <c r="G14" s="74"/>
      <c r="H14" s="76"/>
      <c r="I14" s="74"/>
    </row>
    <row r="15" spans="1:9" s="72" customFormat="1" ht="12.75">
      <c r="A15" s="192" t="s">
        <v>64</v>
      </c>
      <c r="B15" s="193" t="s">
        <v>10</v>
      </c>
      <c r="C15" s="194" t="s">
        <v>169</v>
      </c>
      <c r="D15" s="81" t="s">
        <v>33</v>
      </c>
      <c r="E15" s="195">
        <v>4.5</v>
      </c>
      <c r="F15" s="195">
        <v>230.152</v>
      </c>
      <c r="G15" s="77">
        <f>F15*E15</f>
        <v>1035.684</v>
      </c>
      <c r="H15" s="77">
        <f>F15+F15*$I$10</f>
        <v>294.709636</v>
      </c>
      <c r="I15" s="77">
        <f>H15*E15</f>
        <v>1326.193362</v>
      </c>
    </row>
    <row r="16" spans="1:9" s="72" customFormat="1" ht="12.75">
      <c r="A16" s="75"/>
      <c r="B16" s="75"/>
      <c r="C16" s="196" t="s">
        <v>104</v>
      </c>
      <c r="D16" s="144"/>
      <c r="E16" s="145"/>
      <c r="F16" s="76"/>
      <c r="G16" s="86">
        <f>SUM(G15)</f>
        <v>1035.684</v>
      </c>
      <c r="H16" s="76"/>
      <c r="I16" s="86">
        <f>SUM(I15)</f>
        <v>1326.193362</v>
      </c>
    </row>
    <row r="17" spans="1:9" s="72" customFormat="1" ht="12.75">
      <c r="A17" s="75"/>
      <c r="B17" s="75"/>
      <c r="C17" s="197"/>
      <c r="D17" s="144"/>
      <c r="E17" s="145"/>
      <c r="F17" s="76"/>
      <c r="G17" s="74"/>
      <c r="H17" s="76"/>
      <c r="I17" s="74"/>
    </row>
    <row r="18" spans="1:9" s="72" customFormat="1" ht="12.75">
      <c r="A18" s="75"/>
      <c r="B18" s="193">
        <v>2</v>
      </c>
      <c r="C18" s="198" t="s">
        <v>166</v>
      </c>
      <c r="D18" s="199"/>
      <c r="E18" s="200"/>
      <c r="F18" s="77"/>
      <c r="G18" s="141"/>
      <c r="H18" s="77"/>
      <c r="I18" s="141"/>
    </row>
    <row r="19" spans="1:9" s="72" customFormat="1" ht="12.75">
      <c r="A19" s="75"/>
      <c r="B19" s="193" t="s">
        <v>62</v>
      </c>
      <c r="C19" s="194" t="s">
        <v>105</v>
      </c>
      <c r="D19" s="81"/>
      <c r="E19" s="77"/>
      <c r="F19" s="77"/>
      <c r="G19" s="77"/>
      <c r="H19" s="77"/>
      <c r="I19" s="77"/>
    </row>
    <row r="20" spans="1:9" s="72" customFormat="1" ht="12.75">
      <c r="A20" s="192">
        <v>9546</v>
      </c>
      <c r="B20" s="193" t="s">
        <v>147</v>
      </c>
      <c r="C20" s="194" t="s">
        <v>53</v>
      </c>
      <c r="D20" s="81" t="s">
        <v>33</v>
      </c>
      <c r="E20" s="77">
        <v>3182.4</v>
      </c>
      <c r="F20" s="77">
        <v>0.39</v>
      </c>
      <c r="G20" s="77">
        <f>F20*E20</f>
        <v>1241.136</v>
      </c>
      <c r="H20" s="77">
        <f>F20+F20*$I$10</f>
        <v>0.49939500000000003</v>
      </c>
      <c r="I20" s="77">
        <f>H20*E20</f>
        <v>1589.274648</v>
      </c>
    </row>
    <row r="21" spans="1:9" s="72" customFormat="1" ht="12.75">
      <c r="A21" s="192" t="s">
        <v>65</v>
      </c>
      <c r="B21" s="193" t="s">
        <v>175</v>
      </c>
      <c r="C21" s="194" t="s">
        <v>49</v>
      </c>
      <c r="D21" s="81" t="s">
        <v>33</v>
      </c>
      <c r="E21" s="77">
        <v>3182.4</v>
      </c>
      <c r="F21" s="77">
        <v>0.44</v>
      </c>
      <c r="G21" s="77">
        <f>F21*E21</f>
        <v>1400.256</v>
      </c>
      <c r="H21" s="77">
        <f>F21+F21*$I$10</f>
        <v>0.56342</v>
      </c>
      <c r="I21" s="77">
        <f>H21*E21</f>
        <v>1793.027808</v>
      </c>
    </row>
    <row r="22" spans="1:9" s="72" customFormat="1" ht="12.75">
      <c r="A22" s="192" t="s">
        <v>66</v>
      </c>
      <c r="B22" s="193" t="s">
        <v>176</v>
      </c>
      <c r="C22" s="194" t="s">
        <v>148</v>
      </c>
      <c r="D22" s="81" t="s">
        <v>121</v>
      </c>
      <c r="E22" s="77">
        <v>2386.8</v>
      </c>
      <c r="F22" s="77">
        <v>1.63</v>
      </c>
      <c r="G22" s="77">
        <f>F22*E22</f>
        <v>3890.484</v>
      </c>
      <c r="H22" s="77">
        <f>F22+F22*$I$10</f>
        <v>2.087215</v>
      </c>
      <c r="I22" s="77">
        <f>H22*E22</f>
        <v>4981.764762000001</v>
      </c>
    </row>
    <row r="23" spans="1:9" s="72" customFormat="1" ht="12.75">
      <c r="A23" s="75"/>
      <c r="B23" s="193"/>
      <c r="C23" s="196" t="s">
        <v>149</v>
      </c>
      <c r="D23" s="81"/>
      <c r="E23" s="77"/>
      <c r="F23" s="77"/>
      <c r="G23" s="76">
        <f>SUM(G20:G22)</f>
        <v>6531.876</v>
      </c>
      <c r="H23" s="76"/>
      <c r="I23" s="76">
        <f>SUM(I20:I22)</f>
        <v>8364.067218</v>
      </c>
    </row>
    <row r="24" spans="1:9" s="72" customFormat="1" ht="12.75">
      <c r="A24" s="75"/>
      <c r="B24" s="193"/>
      <c r="C24" s="194"/>
      <c r="D24" s="81"/>
      <c r="E24" s="77"/>
      <c r="F24" s="77"/>
      <c r="G24" s="77"/>
      <c r="H24" s="77"/>
      <c r="I24" s="77"/>
    </row>
    <row r="25" spans="1:9" s="72" customFormat="1" ht="12.75">
      <c r="A25" s="75"/>
      <c r="B25" s="193" t="s">
        <v>108</v>
      </c>
      <c r="C25" s="194" t="s">
        <v>150</v>
      </c>
      <c r="D25" s="81"/>
      <c r="E25" s="77"/>
      <c r="F25" s="77"/>
      <c r="G25" s="77"/>
      <c r="H25" s="77"/>
      <c r="I25" s="77"/>
    </row>
    <row r="26" spans="1:9" s="72" customFormat="1" ht="25.5">
      <c r="A26" s="192">
        <v>72961</v>
      </c>
      <c r="B26" s="193" t="s">
        <v>151</v>
      </c>
      <c r="C26" s="201" t="s">
        <v>0</v>
      </c>
      <c r="D26" s="81" t="s">
        <v>33</v>
      </c>
      <c r="E26" s="77">
        <v>3182.4</v>
      </c>
      <c r="F26" s="77">
        <v>1.4</v>
      </c>
      <c r="G26" s="77">
        <f aca="true" t="shared" si="0" ref="G26:G33">F26*E26</f>
        <v>4455.36</v>
      </c>
      <c r="H26" s="77">
        <f aca="true" t="shared" si="1" ref="H26:H33">F26+F26*$I$10</f>
        <v>1.7927</v>
      </c>
      <c r="I26" s="77">
        <f aca="true" t="shared" si="2" ref="I26:I33">H26*E26</f>
        <v>5705.08848</v>
      </c>
    </row>
    <row r="27" spans="1:9" s="72" customFormat="1" ht="12.75">
      <c r="A27" s="192" t="s">
        <v>91</v>
      </c>
      <c r="B27" s="193" t="s">
        <v>152</v>
      </c>
      <c r="C27" s="201" t="s">
        <v>52</v>
      </c>
      <c r="D27" s="81" t="s">
        <v>51</v>
      </c>
      <c r="E27" s="77">
        <v>477.36</v>
      </c>
      <c r="F27" s="77">
        <v>3.32</v>
      </c>
      <c r="G27" s="77">
        <f t="shared" si="0"/>
        <v>1584.8352</v>
      </c>
      <c r="H27" s="77">
        <f t="shared" si="1"/>
        <v>4.25126</v>
      </c>
      <c r="I27" s="77">
        <f t="shared" si="2"/>
        <v>2029.3814736000002</v>
      </c>
    </row>
    <row r="28" spans="1:10" s="79" customFormat="1" ht="12.75">
      <c r="A28" s="192">
        <v>72875</v>
      </c>
      <c r="B28" s="193" t="s">
        <v>153</v>
      </c>
      <c r="C28" s="201" t="s">
        <v>174</v>
      </c>
      <c r="D28" s="81" t="s">
        <v>121</v>
      </c>
      <c r="E28" s="77">
        <v>23868</v>
      </c>
      <c r="F28" s="77">
        <v>0.89</v>
      </c>
      <c r="G28" s="77">
        <f t="shared" si="0"/>
        <v>21242.52</v>
      </c>
      <c r="H28" s="77">
        <f t="shared" si="1"/>
        <v>1.139645</v>
      </c>
      <c r="I28" s="77">
        <f t="shared" si="2"/>
        <v>27201.046860000002</v>
      </c>
      <c r="J28" s="82"/>
    </row>
    <row r="29" spans="1:9" s="72" customFormat="1" ht="25.5">
      <c r="A29" s="192">
        <v>72911</v>
      </c>
      <c r="B29" s="193" t="s">
        <v>177</v>
      </c>
      <c r="C29" s="201" t="s">
        <v>94</v>
      </c>
      <c r="D29" s="81" t="s">
        <v>51</v>
      </c>
      <c r="E29" s="77">
        <v>477.36</v>
      </c>
      <c r="F29" s="77">
        <v>7.28</v>
      </c>
      <c r="G29" s="77">
        <f t="shared" si="0"/>
        <v>3475.1808</v>
      </c>
      <c r="H29" s="77">
        <f t="shared" si="1"/>
        <v>9.322040000000001</v>
      </c>
      <c r="I29" s="77">
        <f t="shared" si="2"/>
        <v>4449.969014400001</v>
      </c>
    </row>
    <row r="30" spans="1:9" s="72" customFormat="1" ht="12.75">
      <c r="A30" s="192">
        <v>72945</v>
      </c>
      <c r="B30" s="193" t="s">
        <v>178</v>
      </c>
      <c r="C30" s="201" t="s">
        <v>1</v>
      </c>
      <c r="D30" s="81" t="s">
        <v>33</v>
      </c>
      <c r="E30" s="77">
        <v>2856</v>
      </c>
      <c r="F30" s="77">
        <v>2.63</v>
      </c>
      <c r="G30" s="77">
        <f t="shared" si="0"/>
        <v>7511.28</v>
      </c>
      <c r="H30" s="77">
        <f t="shared" si="1"/>
        <v>3.367715</v>
      </c>
      <c r="I30" s="77">
        <f t="shared" si="2"/>
        <v>9618.19404</v>
      </c>
    </row>
    <row r="31" spans="1:9" s="72" customFormat="1" ht="12.75">
      <c r="A31" s="192">
        <v>72942</v>
      </c>
      <c r="B31" s="193" t="s">
        <v>179</v>
      </c>
      <c r="C31" s="201" t="s">
        <v>92</v>
      </c>
      <c r="D31" s="81" t="s">
        <v>33</v>
      </c>
      <c r="E31" s="77">
        <v>2856</v>
      </c>
      <c r="F31" s="77">
        <v>0.94</v>
      </c>
      <c r="G31" s="77">
        <f t="shared" si="0"/>
        <v>2684.64</v>
      </c>
      <c r="H31" s="77">
        <f t="shared" si="1"/>
        <v>1.20367</v>
      </c>
      <c r="I31" s="77">
        <f t="shared" si="2"/>
        <v>3437.68152</v>
      </c>
    </row>
    <row r="32" spans="1:9" s="72" customFormat="1" ht="25.5">
      <c r="A32" s="192">
        <v>72965</v>
      </c>
      <c r="B32" s="193" t="s">
        <v>180</v>
      </c>
      <c r="C32" s="201" t="s">
        <v>2</v>
      </c>
      <c r="D32" s="81" t="s">
        <v>50</v>
      </c>
      <c r="E32" s="77">
        <v>171.36</v>
      </c>
      <c r="F32" s="77">
        <v>161.06</v>
      </c>
      <c r="G32" s="77">
        <f t="shared" si="0"/>
        <v>27599.2416</v>
      </c>
      <c r="H32" s="77">
        <f t="shared" si="1"/>
        <v>206.23733000000001</v>
      </c>
      <c r="I32" s="77">
        <f t="shared" si="2"/>
        <v>35340.8288688</v>
      </c>
    </row>
    <row r="33" spans="1:9" s="72" customFormat="1" ht="12.75">
      <c r="A33" s="192">
        <v>5626</v>
      </c>
      <c r="B33" s="193" t="s">
        <v>181</v>
      </c>
      <c r="C33" s="201" t="s">
        <v>168</v>
      </c>
      <c r="D33" s="81" t="s">
        <v>93</v>
      </c>
      <c r="E33" s="77">
        <v>4284</v>
      </c>
      <c r="F33" s="77">
        <v>0.59</v>
      </c>
      <c r="G33" s="77">
        <f t="shared" si="0"/>
        <v>2527.56</v>
      </c>
      <c r="H33" s="77">
        <f t="shared" si="1"/>
        <v>0.755495</v>
      </c>
      <c r="I33" s="77">
        <f t="shared" si="2"/>
        <v>3236.5405800000003</v>
      </c>
    </row>
    <row r="34" spans="1:9" s="72" customFormat="1" ht="12.75">
      <c r="A34" s="75"/>
      <c r="B34" s="193"/>
      <c r="C34" s="196" t="s">
        <v>154</v>
      </c>
      <c r="D34" s="81"/>
      <c r="E34" s="81"/>
      <c r="F34" s="77"/>
      <c r="G34" s="86">
        <f>SUM(G26:G33)</f>
        <v>71080.6176</v>
      </c>
      <c r="H34" s="76"/>
      <c r="I34" s="86">
        <f>SUM(I26:I33)</f>
        <v>91018.73083680001</v>
      </c>
    </row>
    <row r="35" spans="1:9" s="72" customFormat="1" ht="12.75">
      <c r="A35" s="75"/>
      <c r="B35" s="193"/>
      <c r="C35" s="201"/>
      <c r="D35" s="81"/>
      <c r="E35" s="81"/>
      <c r="F35" s="77"/>
      <c r="G35" s="141"/>
      <c r="H35" s="77"/>
      <c r="I35" s="141"/>
    </row>
    <row r="36" spans="1:9" s="72" customFormat="1" ht="12.75">
      <c r="A36" s="75"/>
      <c r="B36" s="193" t="s">
        <v>115</v>
      </c>
      <c r="C36" s="201" t="s">
        <v>107</v>
      </c>
      <c r="D36" s="75"/>
      <c r="E36" s="75"/>
      <c r="F36" s="76"/>
      <c r="G36" s="74"/>
      <c r="H36" s="76"/>
      <c r="I36" s="74"/>
    </row>
    <row r="37" spans="1:9" s="72" customFormat="1" ht="63.75">
      <c r="A37" s="192" t="s">
        <v>171</v>
      </c>
      <c r="B37" s="202" t="s">
        <v>155</v>
      </c>
      <c r="C37" s="138" t="s">
        <v>156</v>
      </c>
      <c r="D37" s="81" t="s">
        <v>11</v>
      </c>
      <c r="E37" s="142">
        <v>816</v>
      </c>
      <c r="F37" s="77">
        <v>20.39</v>
      </c>
      <c r="G37" s="77">
        <f>F37*E37</f>
        <v>16638.24</v>
      </c>
      <c r="H37" s="77">
        <f>F37+F37*$I$10</f>
        <v>26.109395</v>
      </c>
      <c r="I37" s="77">
        <f>H37*E37</f>
        <v>21305.26632</v>
      </c>
    </row>
    <row r="38" spans="1:9" s="72" customFormat="1" ht="25.5">
      <c r="A38" s="192">
        <v>72196</v>
      </c>
      <c r="B38" s="193" t="s">
        <v>182</v>
      </c>
      <c r="C38" s="201" t="s">
        <v>157</v>
      </c>
      <c r="D38" s="81" t="s">
        <v>11</v>
      </c>
      <c r="E38" s="142">
        <v>13.2</v>
      </c>
      <c r="F38" s="77">
        <v>9.63</v>
      </c>
      <c r="G38" s="77">
        <f>F38*E38</f>
        <v>127.116</v>
      </c>
      <c r="H38" s="77">
        <f>F38+F38*$I$10</f>
        <v>12.331215</v>
      </c>
      <c r="I38" s="77">
        <f>H38*E38</f>
        <v>162.77203799999998</v>
      </c>
    </row>
    <row r="39" spans="1:9" s="72" customFormat="1" ht="25.5">
      <c r="A39" s="143" t="s">
        <v>172</v>
      </c>
      <c r="B39" s="202" t="s">
        <v>183</v>
      </c>
      <c r="C39" s="201" t="s">
        <v>158</v>
      </c>
      <c r="D39" s="81" t="s">
        <v>170</v>
      </c>
      <c r="E39" s="142">
        <v>2</v>
      </c>
      <c r="F39" s="77">
        <v>109.54</v>
      </c>
      <c r="G39" s="77">
        <f>F39*E39</f>
        <v>219.08</v>
      </c>
      <c r="H39" s="77">
        <f>F39+F39*$I$10</f>
        <v>140.26597</v>
      </c>
      <c r="I39" s="77">
        <f>H39*E39</f>
        <v>280.53194</v>
      </c>
    </row>
    <row r="40" spans="1:9" s="72" customFormat="1" ht="12.75">
      <c r="A40" s="75"/>
      <c r="B40" s="203"/>
      <c r="C40" s="196" t="s">
        <v>159</v>
      </c>
      <c r="D40" s="75"/>
      <c r="E40" s="142"/>
      <c r="F40" s="77"/>
      <c r="G40" s="76">
        <f>SUM(G37:G39)</f>
        <v>16984.436000000005</v>
      </c>
      <c r="H40" s="76"/>
      <c r="I40" s="76">
        <f>SUM(I37:I39)</f>
        <v>21748.570298</v>
      </c>
    </row>
    <row r="41" spans="1:10" s="72" customFormat="1" ht="12.75">
      <c r="A41" s="75"/>
      <c r="B41" s="204"/>
      <c r="C41" s="196" t="s">
        <v>106</v>
      </c>
      <c r="D41" s="75"/>
      <c r="E41" s="142"/>
      <c r="F41" s="77"/>
      <c r="G41" s="76">
        <f>G40+G34+G23</f>
        <v>94596.9296</v>
      </c>
      <c r="H41" s="76"/>
      <c r="I41" s="76">
        <f>I40+I34+I23</f>
        <v>121131.36835280001</v>
      </c>
      <c r="J41" s="78"/>
    </row>
    <row r="42" spans="1:9" s="72" customFormat="1" ht="12.75">
      <c r="A42" s="75"/>
      <c r="B42" s="204"/>
      <c r="C42" s="205"/>
      <c r="D42" s="75"/>
      <c r="E42" s="142"/>
      <c r="F42" s="77"/>
      <c r="G42" s="77"/>
      <c r="H42" s="77"/>
      <c r="I42" s="77"/>
    </row>
    <row r="43" spans="1:9" s="72" customFormat="1" ht="25.5">
      <c r="A43" s="75"/>
      <c r="B43" s="206">
        <v>3</v>
      </c>
      <c r="C43" s="205" t="s">
        <v>165</v>
      </c>
      <c r="D43" s="75"/>
      <c r="E43" s="142"/>
      <c r="F43" s="77"/>
      <c r="G43" s="77"/>
      <c r="H43" s="77"/>
      <c r="I43" s="77"/>
    </row>
    <row r="44" spans="1:9" s="72" customFormat="1" ht="12.75">
      <c r="A44" s="75"/>
      <c r="B44" s="207" t="s">
        <v>184</v>
      </c>
      <c r="C44" s="194" t="s">
        <v>164</v>
      </c>
      <c r="D44" s="75"/>
      <c r="E44" s="142"/>
      <c r="F44" s="77"/>
      <c r="G44" s="77"/>
      <c r="H44" s="77"/>
      <c r="I44" s="77"/>
    </row>
    <row r="45" spans="1:9" s="72" customFormat="1" ht="12.75">
      <c r="A45" s="192">
        <v>72942</v>
      </c>
      <c r="B45" s="204" t="s">
        <v>185</v>
      </c>
      <c r="C45" s="139" t="s">
        <v>161</v>
      </c>
      <c r="D45" s="81" t="s">
        <v>33</v>
      </c>
      <c r="E45" s="142">
        <v>5180.71</v>
      </c>
      <c r="F45" s="77">
        <v>0.94</v>
      </c>
      <c r="G45" s="77">
        <f aca="true" t="shared" si="3" ref="G45:G51">F45*E45</f>
        <v>4869.8674</v>
      </c>
      <c r="H45" s="77">
        <f aca="true" t="shared" si="4" ref="H45:H51">F45+F45*$I$10</f>
        <v>1.20367</v>
      </c>
      <c r="I45" s="77">
        <f aca="true" t="shared" si="5" ref="I45:I51">H45*E45</f>
        <v>6235.8652057</v>
      </c>
    </row>
    <row r="46" spans="1:9" s="72" customFormat="1" ht="12.75">
      <c r="A46" s="192">
        <v>5626</v>
      </c>
      <c r="B46" s="204" t="s">
        <v>186</v>
      </c>
      <c r="C46" s="140" t="s">
        <v>162</v>
      </c>
      <c r="D46" s="81" t="s">
        <v>93</v>
      </c>
      <c r="E46" s="142">
        <v>3730.11</v>
      </c>
      <c r="F46" s="77">
        <v>0.59</v>
      </c>
      <c r="G46" s="77">
        <f t="shared" si="3"/>
        <v>2200.7649</v>
      </c>
      <c r="H46" s="77">
        <f t="shared" si="4"/>
        <v>0.755495</v>
      </c>
      <c r="I46" s="77">
        <f t="shared" si="5"/>
        <v>2818.0794544500004</v>
      </c>
    </row>
    <row r="47" spans="1:9" s="72" customFormat="1" ht="24">
      <c r="A47" s="192">
        <v>72965</v>
      </c>
      <c r="B47" s="204" t="s">
        <v>187</v>
      </c>
      <c r="C47" s="139" t="s">
        <v>173</v>
      </c>
      <c r="D47" s="81" t="s">
        <v>50</v>
      </c>
      <c r="E47" s="142">
        <v>373.01</v>
      </c>
      <c r="F47" s="77">
        <v>161.06</v>
      </c>
      <c r="G47" s="77">
        <f t="shared" si="3"/>
        <v>60076.9906</v>
      </c>
      <c r="H47" s="77">
        <f t="shared" si="4"/>
        <v>206.23733000000001</v>
      </c>
      <c r="I47" s="77">
        <f t="shared" si="5"/>
        <v>76928.5864633</v>
      </c>
    </row>
    <row r="48" spans="1:9" s="72" customFormat="1" ht="12.75">
      <c r="A48" s="192"/>
      <c r="B48" s="204"/>
      <c r="C48" s="196" t="s">
        <v>188</v>
      </c>
      <c r="D48" s="81"/>
      <c r="E48" s="142"/>
      <c r="F48" s="77"/>
      <c r="G48" s="76">
        <f>SUM(G45:G47)</f>
        <v>67147.6229</v>
      </c>
      <c r="H48" s="76"/>
      <c r="I48" s="76">
        <f>SUM(I45:I47)</f>
        <v>85982.53112345</v>
      </c>
    </row>
    <row r="49" spans="1:9" s="72" customFormat="1" ht="12.75">
      <c r="A49" s="192"/>
      <c r="B49" s="204"/>
      <c r="C49" s="139"/>
      <c r="D49" s="81"/>
      <c r="E49" s="142"/>
      <c r="F49" s="77"/>
      <c r="G49" s="77"/>
      <c r="H49" s="77"/>
      <c r="I49" s="77"/>
    </row>
    <row r="50" spans="1:9" s="72" customFormat="1" ht="12.75">
      <c r="A50" s="192"/>
      <c r="B50" s="204" t="s">
        <v>189</v>
      </c>
      <c r="C50" s="201" t="s">
        <v>107</v>
      </c>
      <c r="D50" s="81"/>
      <c r="E50" s="142"/>
      <c r="F50" s="77"/>
      <c r="G50" s="77"/>
      <c r="H50" s="77"/>
      <c r="I50" s="77"/>
    </row>
    <row r="51" spans="1:9" s="72" customFormat="1" ht="12.75">
      <c r="A51" s="192" t="s">
        <v>167</v>
      </c>
      <c r="B51" s="204" t="s">
        <v>190</v>
      </c>
      <c r="C51" s="201" t="s">
        <v>163</v>
      </c>
      <c r="D51" s="81" t="s">
        <v>170</v>
      </c>
      <c r="E51" s="142">
        <v>66</v>
      </c>
      <c r="F51" s="77">
        <v>99.84</v>
      </c>
      <c r="G51" s="77">
        <f t="shared" si="3"/>
        <v>6589.4400000000005</v>
      </c>
      <c r="H51" s="77">
        <f t="shared" si="4"/>
        <v>127.84512000000001</v>
      </c>
      <c r="I51" s="77">
        <f t="shared" si="5"/>
        <v>8437.77792</v>
      </c>
    </row>
    <row r="52" spans="1:9" s="72" customFormat="1" ht="25.5">
      <c r="A52" s="143" t="s">
        <v>172</v>
      </c>
      <c r="B52" s="208" t="s">
        <v>193</v>
      </c>
      <c r="C52" s="201" t="s">
        <v>158</v>
      </c>
      <c r="D52" s="81" t="s">
        <v>170</v>
      </c>
      <c r="E52" s="142">
        <v>8</v>
      </c>
      <c r="F52" s="77">
        <v>109.54</v>
      </c>
      <c r="G52" s="77">
        <f>F52*E52</f>
        <v>876.32</v>
      </c>
      <c r="H52" s="77">
        <f>F52+F52*$I$10</f>
        <v>140.26597</v>
      </c>
      <c r="I52" s="77">
        <f>H52*E52</f>
        <v>1122.12776</v>
      </c>
    </row>
    <row r="53" spans="1:9" s="72" customFormat="1" ht="12.75">
      <c r="A53" s="75"/>
      <c r="B53" s="75"/>
      <c r="C53" s="196" t="s">
        <v>191</v>
      </c>
      <c r="D53" s="75"/>
      <c r="E53" s="142"/>
      <c r="F53" s="77"/>
      <c r="G53" s="76">
        <f>SUM(G51:G52)</f>
        <v>7465.76</v>
      </c>
      <c r="H53" s="77"/>
      <c r="I53" s="76">
        <f>SUM(I51:I52)</f>
        <v>9559.90568</v>
      </c>
    </row>
    <row r="54" spans="1:9" s="72" customFormat="1" ht="12.75">
      <c r="A54" s="75"/>
      <c r="B54" s="75"/>
      <c r="C54" s="196" t="s">
        <v>192</v>
      </c>
      <c r="D54" s="75"/>
      <c r="E54" s="142"/>
      <c r="F54" s="77"/>
      <c r="G54" s="76">
        <f>G53+G48</f>
        <v>74613.3829</v>
      </c>
      <c r="H54" s="76"/>
      <c r="I54" s="76">
        <f>I53+I48</f>
        <v>95542.43680345</v>
      </c>
    </row>
    <row r="55" spans="1:9" s="79" customFormat="1" ht="12.75">
      <c r="A55" s="80"/>
      <c r="B55" s="207"/>
      <c r="C55" s="209"/>
      <c r="D55" s="210"/>
      <c r="E55" s="142"/>
      <c r="F55" s="77"/>
      <c r="G55" s="77"/>
      <c r="H55" s="77"/>
      <c r="I55" s="77"/>
    </row>
    <row r="56" spans="1:9" s="72" customFormat="1" ht="4.5" customHeight="1">
      <c r="A56" s="172"/>
      <c r="B56" s="172"/>
      <c r="C56" s="172"/>
      <c r="D56" s="172"/>
      <c r="E56" s="172"/>
      <c r="F56" s="172"/>
      <c r="G56" s="172"/>
      <c r="H56" s="172"/>
      <c r="I56" s="172"/>
    </row>
    <row r="57" spans="1:10" s="89" customFormat="1" ht="15.75">
      <c r="A57" s="167" t="s">
        <v>102</v>
      </c>
      <c r="B57" s="168"/>
      <c r="C57" s="168"/>
      <c r="D57" s="168"/>
      <c r="E57" s="168"/>
      <c r="F57" s="169"/>
      <c r="G57" s="87">
        <f>G54+G41+G16</f>
        <v>170245.9965</v>
      </c>
      <c r="H57" s="88"/>
      <c r="I57" s="87">
        <f>I54+I41+I16</f>
        <v>217999.99851825</v>
      </c>
      <c r="J57" s="90"/>
    </row>
    <row r="58" spans="2:4" s="72" customFormat="1" ht="15">
      <c r="B58" s="211"/>
      <c r="C58" s="212"/>
      <c r="D58" s="213"/>
    </row>
    <row r="59" spans="2:4" s="72" customFormat="1" ht="15">
      <c r="B59" s="211"/>
      <c r="C59" s="212"/>
      <c r="D59" s="213"/>
    </row>
    <row r="60" s="72" customFormat="1" ht="12.75">
      <c r="D60" s="83"/>
    </row>
    <row r="61" spans="4:8" s="72" customFormat="1" ht="12.75">
      <c r="D61" s="83"/>
      <c r="H61" s="78"/>
    </row>
    <row r="62" spans="4:7" s="72" customFormat="1" ht="12.75">
      <c r="D62" s="83"/>
      <c r="G62" s="84"/>
    </row>
    <row r="63" s="72" customFormat="1" ht="12.75">
      <c r="D63" s="83"/>
    </row>
    <row r="64" s="72" customFormat="1" ht="12.75">
      <c r="D64" s="83"/>
    </row>
    <row r="65" s="72" customFormat="1" ht="12.75">
      <c r="D65" s="83"/>
    </row>
    <row r="66" s="72" customFormat="1" ht="12.75">
      <c r="D66" s="83"/>
    </row>
    <row r="67" s="72" customFormat="1" ht="12.75">
      <c r="D67" s="83"/>
    </row>
    <row r="68" s="72" customFormat="1" ht="12.75">
      <c r="D68" s="83"/>
    </row>
    <row r="69" s="72" customFormat="1" ht="12.75">
      <c r="D69" s="83"/>
    </row>
    <row r="70" s="72" customFormat="1" ht="12.75">
      <c r="D70" s="83"/>
    </row>
    <row r="71" s="72" customFormat="1" ht="12.75">
      <c r="D71" s="83"/>
    </row>
    <row r="72" s="72" customFormat="1" ht="12.75">
      <c r="D72" s="83"/>
    </row>
    <row r="73" s="72" customFormat="1" ht="12.75">
      <c r="D73" s="83"/>
    </row>
    <row r="74" s="72" customFormat="1" ht="12.75">
      <c r="D74" s="83"/>
    </row>
    <row r="75" s="72" customFormat="1" ht="12.75">
      <c r="D75" s="83"/>
    </row>
    <row r="76" s="72" customFormat="1" ht="12.75">
      <c r="D76" s="83"/>
    </row>
    <row r="77" s="72" customFormat="1" ht="12.75">
      <c r="D77" s="83"/>
    </row>
    <row r="78" s="72" customFormat="1" ht="12.75">
      <c r="D78" s="83"/>
    </row>
    <row r="79" s="72" customFormat="1" ht="12.75">
      <c r="D79" s="83"/>
    </row>
    <row r="80" s="72" customFormat="1" ht="12.75">
      <c r="D80" s="83"/>
    </row>
    <row r="81" s="72" customFormat="1" ht="12.75">
      <c r="D81" s="83"/>
    </row>
    <row r="82" s="72" customFormat="1" ht="12.75">
      <c r="D82" s="83"/>
    </row>
    <row r="83" s="72" customFormat="1" ht="12.75">
      <c r="D83" s="83"/>
    </row>
    <row r="84" s="72" customFormat="1" ht="12.75">
      <c r="D84" s="83"/>
    </row>
    <row r="85" s="72" customFormat="1" ht="12.75">
      <c r="D85" s="83"/>
    </row>
    <row r="86" s="72" customFormat="1" ht="12.75">
      <c r="D86" s="83"/>
    </row>
    <row r="87" s="72" customFormat="1" ht="12.75">
      <c r="D87" s="83"/>
    </row>
    <row r="88" s="72" customFormat="1" ht="12.75">
      <c r="D88" s="83"/>
    </row>
    <row r="89" s="72" customFormat="1" ht="12.75">
      <c r="D89" s="83"/>
    </row>
    <row r="90" s="72" customFormat="1" ht="12.75">
      <c r="D90" s="83"/>
    </row>
    <row r="91" s="72" customFormat="1" ht="12.75">
      <c r="D91" s="83"/>
    </row>
    <row r="92" s="72" customFormat="1" ht="12.75">
      <c r="D92" s="83"/>
    </row>
    <row r="93" s="72" customFormat="1" ht="12.75">
      <c r="D93" s="83"/>
    </row>
    <row r="94" s="72" customFormat="1" ht="12.75">
      <c r="D94" s="83"/>
    </row>
    <row r="95" s="72" customFormat="1" ht="12.75">
      <c r="D95" s="83"/>
    </row>
    <row r="96" s="72" customFormat="1" ht="12.75">
      <c r="D96" s="83"/>
    </row>
    <row r="97" s="72" customFormat="1" ht="12.75">
      <c r="D97" s="83"/>
    </row>
    <row r="98" s="72" customFormat="1" ht="12.75">
      <c r="D98" s="83"/>
    </row>
    <row r="99" s="72" customFormat="1" ht="12.75">
      <c r="D99" s="83"/>
    </row>
    <row r="100" s="72" customFormat="1" ht="12.75">
      <c r="D100" s="83"/>
    </row>
    <row r="101" s="72" customFormat="1" ht="12.75">
      <c r="D101" s="83"/>
    </row>
    <row r="102" s="72" customFormat="1" ht="12.75">
      <c r="D102" s="83"/>
    </row>
    <row r="103" s="72" customFormat="1" ht="12.75">
      <c r="D103" s="83"/>
    </row>
    <row r="104" s="72" customFormat="1" ht="12.75">
      <c r="D104" s="83"/>
    </row>
    <row r="105" s="72" customFormat="1" ht="12.75">
      <c r="D105" s="83"/>
    </row>
    <row r="106" s="72" customFormat="1" ht="12.75">
      <c r="D106" s="83"/>
    </row>
    <row r="107" s="72" customFormat="1" ht="12.75">
      <c r="D107" s="83"/>
    </row>
    <row r="108" s="72" customFormat="1" ht="12.75">
      <c r="D108" s="83"/>
    </row>
    <row r="109" s="72" customFormat="1" ht="12.75">
      <c r="D109" s="83"/>
    </row>
    <row r="110" s="72" customFormat="1" ht="12.75">
      <c r="D110" s="83"/>
    </row>
    <row r="111" s="72" customFormat="1" ht="12.75">
      <c r="D111" s="83"/>
    </row>
    <row r="112" s="72" customFormat="1" ht="12.75">
      <c r="D112" s="83"/>
    </row>
    <row r="113" s="72" customFormat="1" ht="12.75">
      <c r="D113" s="83"/>
    </row>
    <row r="114" s="72" customFormat="1" ht="12.75">
      <c r="D114" s="83"/>
    </row>
    <row r="115" s="72" customFormat="1" ht="12.75">
      <c r="D115" s="83"/>
    </row>
    <row r="116" s="72" customFormat="1" ht="12.75">
      <c r="D116" s="83"/>
    </row>
    <row r="117" s="72" customFormat="1" ht="12.75">
      <c r="D117" s="83"/>
    </row>
    <row r="118" s="72" customFormat="1" ht="12.75">
      <c r="D118" s="83"/>
    </row>
    <row r="119" s="72" customFormat="1" ht="12.75">
      <c r="D119" s="83"/>
    </row>
    <row r="120" s="72" customFormat="1" ht="12.75">
      <c r="D120" s="83"/>
    </row>
    <row r="121" s="72" customFormat="1" ht="12.75">
      <c r="D121" s="83"/>
    </row>
    <row r="122" s="72" customFormat="1" ht="12.75">
      <c r="D122" s="83"/>
    </row>
    <row r="123" s="72" customFormat="1" ht="12.75">
      <c r="D123" s="83"/>
    </row>
    <row r="124" s="72" customFormat="1" ht="12.75">
      <c r="D124" s="83"/>
    </row>
    <row r="125" s="72" customFormat="1" ht="12.75">
      <c r="D125" s="83"/>
    </row>
    <row r="126" s="72" customFormat="1" ht="12.75">
      <c r="D126" s="83"/>
    </row>
    <row r="127" s="72" customFormat="1" ht="12.75">
      <c r="D127" s="83"/>
    </row>
    <row r="128" s="72" customFormat="1" ht="12.75">
      <c r="D128" s="83"/>
    </row>
    <row r="129" s="72" customFormat="1" ht="12.75">
      <c r="D129" s="83"/>
    </row>
    <row r="130" s="72" customFormat="1" ht="12.75">
      <c r="D130" s="83"/>
    </row>
    <row r="131" s="72" customFormat="1" ht="12.75">
      <c r="D131" s="83"/>
    </row>
    <row r="132" s="72" customFormat="1" ht="12.75">
      <c r="D132" s="83"/>
    </row>
    <row r="133" s="72" customFormat="1" ht="12.75">
      <c r="D133" s="83"/>
    </row>
    <row r="134" s="72" customFormat="1" ht="12.75">
      <c r="D134" s="83"/>
    </row>
    <row r="135" s="72" customFormat="1" ht="12.75">
      <c r="D135" s="83"/>
    </row>
    <row r="136" s="72" customFormat="1" ht="12.75">
      <c r="D136" s="83"/>
    </row>
    <row r="137" s="72" customFormat="1" ht="12.75">
      <c r="D137" s="83"/>
    </row>
    <row r="138" s="72" customFormat="1" ht="12.75">
      <c r="D138" s="83"/>
    </row>
    <row r="139" s="72" customFormat="1" ht="12.75">
      <c r="D139" s="83"/>
    </row>
    <row r="140" s="72" customFormat="1" ht="12.75">
      <c r="D140" s="83"/>
    </row>
    <row r="141" s="72" customFormat="1" ht="12.75">
      <c r="D141" s="83"/>
    </row>
    <row r="142" s="72" customFormat="1" ht="12.75">
      <c r="D142" s="83"/>
    </row>
    <row r="143" s="72" customFormat="1" ht="12.75">
      <c r="D143" s="83"/>
    </row>
    <row r="144" s="72" customFormat="1" ht="12.75">
      <c r="D144" s="83"/>
    </row>
    <row r="145" s="72" customFormat="1" ht="12.75">
      <c r="D145" s="83"/>
    </row>
    <row r="146" s="72" customFormat="1" ht="12.75">
      <c r="D146" s="83"/>
    </row>
    <row r="147" s="72" customFormat="1" ht="12.75">
      <c r="D147" s="83"/>
    </row>
    <row r="148" s="72" customFormat="1" ht="12.75">
      <c r="D148" s="83"/>
    </row>
    <row r="149" s="72" customFormat="1" ht="12.75">
      <c r="D149" s="83"/>
    </row>
    <row r="150" s="72" customFormat="1" ht="12.75">
      <c r="D150" s="83"/>
    </row>
    <row r="151" s="72" customFormat="1" ht="12.75">
      <c r="D151" s="83"/>
    </row>
    <row r="152" s="72" customFormat="1" ht="12.75">
      <c r="D152" s="83"/>
    </row>
    <row r="153" s="72" customFormat="1" ht="12.75">
      <c r="D153" s="83"/>
    </row>
    <row r="154" s="72" customFormat="1" ht="12.75">
      <c r="D154" s="83"/>
    </row>
    <row r="155" s="72" customFormat="1" ht="12.75">
      <c r="D155" s="83"/>
    </row>
    <row r="156" s="72" customFormat="1" ht="12.75">
      <c r="D156" s="83"/>
    </row>
    <row r="157" s="72" customFormat="1" ht="12.75">
      <c r="D157" s="83"/>
    </row>
    <row r="158" s="72" customFormat="1" ht="12.75">
      <c r="D158" s="83"/>
    </row>
    <row r="159" s="72" customFormat="1" ht="12.75">
      <c r="D159" s="83"/>
    </row>
    <row r="160" s="72" customFormat="1" ht="12.75">
      <c r="D160" s="83"/>
    </row>
    <row r="161" s="72" customFormat="1" ht="12.75">
      <c r="D161" s="83"/>
    </row>
    <row r="162" s="72" customFormat="1" ht="12.75">
      <c r="D162" s="83"/>
    </row>
    <row r="163" s="72" customFormat="1" ht="12.75">
      <c r="D163" s="83"/>
    </row>
    <row r="164" s="72" customFormat="1" ht="12.75">
      <c r="D164" s="83"/>
    </row>
    <row r="165" s="72" customFormat="1" ht="12.75">
      <c r="D165" s="83"/>
    </row>
    <row r="166" s="72" customFormat="1" ht="12.75">
      <c r="D166" s="83"/>
    </row>
    <row r="167" s="72" customFormat="1" ht="12.75">
      <c r="D167" s="83"/>
    </row>
    <row r="168" s="72" customFormat="1" ht="12.75">
      <c r="D168" s="83"/>
    </row>
    <row r="169" s="72" customFormat="1" ht="12.75">
      <c r="D169" s="83"/>
    </row>
    <row r="170" s="72" customFormat="1" ht="12.75">
      <c r="D170" s="83"/>
    </row>
    <row r="171" s="72" customFormat="1" ht="12.75">
      <c r="D171" s="83"/>
    </row>
    <row r="172" s="72" customFormat="1" ht="12.75">
      <c r="D172" s="83"/>
    </row>
    <row r="173" s="72" customFormat="1" ht="12.75">
      <c r="D173" s="83"/>
    </row>
    <row r="174" s="72" customFormat="1" ht="12.75">
      <c r="D174" s="83"/>
    </row>
    <row r="175" s="72" customFormat="1" ht="12.75">
      <c r="D175" s="83"/>
    </row>
    <row r="176" s="72" customFormat="1" ht="12.75">
      <c r="D176" s="83"/>
    </row>
    <row r="177" s="72" customFormat="1" ht="12.75">
      <c r="D177" s="83"/>
    </row>
    <row r="178" s="72" customFormat="1" ht="12.75">
      <c r="D178" s="83"/>
    </row>
    <row r="179" s="72" customFormat="1" ht="12.75">
      <c r="D179" s="83"/>
    </row>
    <row r="180" s="72" customFormat="1" ht="12.75">
      <c r="D180" s="83"/>
    </row>
    <row r="181" s="72" customFormat="1" ht="12.75">
      <c r="D181" s="83"/>
    </row>
    <row r="182" s="72" customFormat="1" ht="12.75">
      <c r="D182" s="83"/>
    </row>
    <row r="183" s="72" customFormat="1" ht="12.75">
      <c r="D183" s="83"/>
    </row>
    <row r="184" s="72" customFormat="1" ht="12.75">
      <c r="D184" s="83"/>
    </row>
    <row r="185" s="72" customFormat="1" ht="12.75">
      <c r="D185" s="83"/>
    </row>
    <row r="186" s="72" customFormat="1" ht="12.75">
      <c r="D186" s="83"/>
    </row>
    <row r="187" s="72" customFormat="1" ht="12.75">
      <c r="D187" s="83"/>
    </row>
    <row r="188" s="72" customFormat="1" ht="12.75">
      <c r="D188" s="83"/>
    </row>
    <row r="189" s="72" customFormat="1" ht="12.75">
      <c r="D189" s="83"/>
    </row>
    <row r="190" s="72" customFormat="1" ht="12.75">
      <c r="D190" s="83"/>
    </row>
    <row r="191" s="72" customFormat="1" ht="12.75">
      <c r="D191" s="83"/>
    </row>
    <row r="192" s="72" customFormat="1" ht="12.75">
      <c r="D192" s="83"/>
    </row>
    <row r="193" s="72" customFormat="1" ht="12.75">
      <c r="D193" s="83"/>
    </row>
    <row r="194" s="72" customFormat="1" ht="12.75">
      <c r="D194" s="83"/>
    </row>
    <row r="195" s="72" customFormat="1" ht="12.75">
      <c r="D195" s="83"/>
    </row>
    <row r="196" s="72" customFormat="1" ht="12.75">
      <c r="D196" s="83"/>
    </row>
    <row r="197" s="72" customFormat="1" ht="12.75">
      <c r="D197" s="83"/>
    </row>
    <row r="198" s="72" customFormat="1" ht="12.75">
      <c r="D198" s="83"/>
    </row>
    <row r="199" s="72" customFormat="1" ht="12.75">
      <c r="D199" s="83"/>
    </row>
    <row r="200" s="72" customFormat="1" ht="12.75">
      <c r="D200" s="83"/>
    </row>
    <row r="201" s="72" customFormat="1" ht="12.75">
      <c r="D201" s="83"/>
    </row>
    <row r="202" s="72" customFormat="1" ht="12.75">
      <c r="D202" s="83"/>
    </row>
    <row r="203" s="72" customFormat="1" ht="12.75">
      <c r="D203" s="83"/>
    </row>
    <row r="204" s="72" customFormat="1" ht="12.75">
      <c r="D204" s="83"/>
    </row>
    <row r="205" s="72" customFormat="1" ht="12.75">
      <c r="D205" s="83"/>
    </row>
    <row r="206" s="72" customFormat="1" ht="12.75">
      <c r="D206" s="83"/>
    </row>
    <row r="207" s="72" customFormat="1" ht="12.75">
      <c r="D207" s="83"/>
    </row>
    <row r="208" s="72" customFormat="1" ht="12.75">
      <c r="D208" s="83"/>
    </row>
    <row r="209" s="72" customFormat="1" ht="12.75">
      <c r="D209" s="83"/>
    </row>
    <row r="210" s="72" customFormat="1" ht="12.75">
      <c r="D210" s="83"/>
    </row>
    <row r="211" s="72" customFormat="1" ht="12.75">
      <c r="D211" s="83"/>
    </row>
    <row r="212" s="72" customFormat="1" ht="12.75">
      <c r="D212" s="83"/>
    </row>
    <row r="213" s="72" customFormat="1" ht="12.75">
      <c r="D213" s="83"/>
    </row>
    <row r="214" s="72" customFormat="1" ht="12.75">
      <c r="D214" s="83"/>
    </row>
    <row r="215" s="72" customFormat="1" ht="12.75">
      <c r="D215" s="83"/>
    </row>
    <row r="216" s="72" customFormat="1" ht="12.75">
      <c r="D216" s="83"/>
    </row>
    <row r="217" s="72" customFormat="1" ht="12.75">
      <c r="D217" s="83"/>
    </row>
    <row r="218" s="72" customFormat="1" ht="12.75">
      <c r="D218" s="83"/>
    </row>
    <row r="219" s="72" customFormat="1" ht="12.75">
      <c r="D219" s="83"/>
    </row>
    <row r="220" s="72" customFormat="1" ht="12.75">
      <c r="D220" s="83"/>
    </row>
    <row r="221" s="72" customFormat="1" ht="12.75">
      <c r="D221" s="83"/>
    </row>
    <row r="222" s="72" customFormat="1" ht="12.75">
      <c r="D222" s="83"/>
    </row>
    <row r="223" s="72" customFormat="1" ht="12.75">
      <c r="D223" s="83"/>
    </row>
    <row r="224" s="72" customFormat="1" ht="12.75">
      <c r="D224" s="83"/>
    </row>
    <row r="225" s="72" customFormat="1" ht="12.75">
      <c r="D225" s="83"/>
    </row>
    <row r="226" s="72" customFormat="1" ht="12.75">
      <c r="D226" s="83"/>
    </row>
    <row r="227" s="72" customFormat="1" ht="12.75">
      <c r="D227" s="83"/>
    </row>
    <row r="228" s="72" customFormat="1" ht="12.75">
      <c r="D228" s="83"/>
    </row>
    <row r="229" s="72" customFormat="1" ht="12.75">
      <c r="D229" s="83"/>
    </row>
    <row r="230" s="72" customFormat="1" ht="12.75">
      <c r="D230" s="83"/>
    </row>
    <row r="231" s="72" customFormat="1" ht="12.75">
      <c r="D231" s="83"/>
    </row>
    <row r="232" s="72" customFormat="1" ht="12.75">
      <c r="D232" s="83"/>
    </row>
    <row r="233" s="72" customFormat="1" ht="12.75">
      <c r="D233" s="83"/>
    </row>
    <row r="234" s="72" customFormat="1" ht="12.75">
      <c r="D234" s="83"/>
    </row>
    <row r="235" s="72" customFormat="1" ht="12.75">
      <c r="D235" s="83"/>
    </row>
    <row r="236" s="72" customFormat="1" ht="12.75">
      <c r="D236" s="83"/>
    </row>
    <row r="237" s="72" customFormat="1" ht="12.75">
      <c r="D237" s="83"/>
    </row>
    <row r="238" s="72" customFormat="1" ht="12.75">
      <c r="D238" s="83"/>
    </row>
    <row r="239" s="72" customFormat="1" ht="12.75">
      <c r="D239" s="83"/>
    </row>
    <row r="240" s="72" customFormat="1" ht="12.75">
      <c r="D240" s="83"/>
    </row>
    <row r="241" s="72" customFormat="1" ht="12.75">
      <c r="D241" s="83"/>
    </row>
    <row r="242" s="72" customFormat="1" ht="12.75">
      <c r="D242" s="83"/>
    </row>
    <row r="243" s="72" customFormat="1" ht="12.75">
      <c r="D243" s="83"/>
    </row>
    <row r="244" s="72" customFormat="1" ht="12.75">
      <c r="D244" s="83"/>
    </row>
    <row r="245" s="72" customFormat="1" ht="12.75">
      <c r="D245" s="83"/>
    </row>
    <row r="246" s="72" customFormat="1" ht="12.75">
      <c r="D246" s="83"/>
    </row>
    <row r="247" s="72" customFormat="1" ht="12.75">
      <c r="D247" s="83"/>
    </row>
    <row r="248" s="72" customFormat="1" ht="12.75">
      <c r="D248" s="83"/>
    </row>
    <row r="249" s="72" customFormat="1" ht="12.75">
      <c r="D249" s="83"/>
    </row>
    <row r="250" s="72" customFormat="1" ht="12.75">
      <c r="D250" s="83"/>
    </row>
    <row r="251" s="72" customFormat="1" ht="12.75">
      <c r="D251" s="83"/>
    </row>
    <row r="252" s="72" customFormat="1" ht="12.75">
      <c r="D252" s="83"/>
    </row>
    <row r="253" s="72" customFormat="1" ht="12.75">
      <c r="D253" s="83"/>
    </row>
    <row r="254" s="72" customFormat="1" ht="12.75">
      <c r="D254" s="83"/>
    </row>
    <row r="255" s="72" customFormat="1" ht="12.75">
      <c r="D255" s="83"/>
    </row>
    <row r="256" s="72" customFormat="1" ht="12.75">
      <c r="D256" s="83"/>
    </row>
    <row r="257" s="72" customFormat="1" ht="12.75">
      <c r="D257" s="83"/>
    </row>
    <row r="258" s="72" customFormat="1" ht="12.75">
      <c r="D258" s="83"/>
    </row>
    <row r="259" s="72" customFormat="1" ht="12.75">
      <c r="D259" s="83"/>
    </row>
    <row r="260" s="72" customFormat="1" ht="12.75">
      <c r="D260" s="83"/>
    </row>
    <row r="261" s="72" customFormat="1" ht="12.75">
      <c r="D261" s="83"/>
    </row>
    <row r="262" s="72" customFormat="1" ht="12.75">
      <c r="D262" s="83"/>
    </row>
    <row r="263" s="72" customFormat="1" ht="12.75">
      <c r="D263" s="83"/>
    </row>
    <row r="264" s="72" customFormat="1" ht="12.75">
      <c r="D264" s="83"/>
    </row>
    <row r="265" s="72" customFormat="1" ht="12.75">
      <c r="D265" s="83"/>
    </row>
    <row r="266" s="72" customFormat="1" ht="12.75">
      <c r="D266" s="83"/>
    </row>
    <row r="267" s="72" customFormat="1" ht="12.75">
      <c r="D267" s="83"/>
    </row>
    <row r="268" s="72" customFormat="1" ht="12.75">
      <c r="D268" s="83"/>
    </row>
    <row r="269" s="72" customFormat="1" ht="12.75">
      <c r="D269" s="83"/>
    </row>
    <row r="270" s="72" customFormat="1" ht="12.75">
      <c r="D270" s="83"/>
    </row>
    <row r="271" s="72" customFormat="1" ht="12.75">
      <c r="D271" s="83"/>
    </row>
    <row r="272" s="72" customFormat="1" ht="12.75">
      <c r="D272" s="83"/>
    </row>
    <row r="273" s="72" customFormat="1" ht="12.75">
      <c r="D273" s="83"/>
    </row>
    <row r="274" s="72" customFormat="1" ht="12.75">
      <c r="D274" s="83"/>
    </row>
    <row r="275" s="72" customFormat="1" ht="12.75">
      <c r="D275" s="83"/>
    </row>
    <row r="276" s="72" customFormat="1" ht="12.75">
      <c r="D276" s="83"/>
    </row>
    <row r="277" s="72" customFormat="1" ht="12.75">
      <c r="D277" s="83"/>
    </row>
    <row r="278" s="72" customFormat="1" ht="12.75">
      <c r="D278" s="83"/>
    </row>
    <row r="279" s="72" customFormat="1" ht="12.75">
      <c r="D279" s="83"/>
    </row>
    <row r="280" s="72" customFormat="1" ht="12.75">
      <c r="D280" s="83"/>
    </row>
    <row r="281" s="72" customFormat="1" ht="12.75">
      <c r="D281" s="83"/>
    </row>
    <row r="282" s="72" customFormat="1" ht="12.75">
      <c r="D282" s="83"/>
    </row>
    <row r="283" s="72" customFormat="1" ht="12.75">
      <c r="D283" s="83"/>
    </row>
    <row r="284" s="72" customFormat="1" ht="12.75">
      <c r="D284" s="83"/>
    </row>
    <row r="285" s="72" customFormat="1" ht="12.75">
      <c r="D285" s="83"/>
    </row>
    <row r="286" s="72" customFormat="1" ht="12.75">
      <c r="D286" s="83"/>
    </row>
    <row r="287" s="72" customFormat="1" ht="12.75">
      <c r="D287" s="83"/>
    </row>
    <row r="288" s="72" customFormat="1" ht="12.75">
      <c r="D288" s="83"/>
    </row>
    <row r="289" s="72" customFormat="1" ht="12.75">
      <c r="D289" s="83"/>
    </row>
    <row r="290" s="72" customFormat="1" ht="12.75">
      <c r="D290" s="83"/>
    </row>
    <row r="291" s="72" customFormat="1" ht="12.75">
      <c r="D291" s="83"/>
    </row>
    <row r="292" s="72" customFormat="1" ht="12.75">
      <c r="D292" s="83"/>
    </row>
    <row r="293" s="72" customFormat="1" ht="12.75">
      <c r="D293" s="83"/>
    </row>
    <row r="294" s="72" customFormat="1" ht="12.75">
      <c r="D294" s="83"/>
    </row>
    <row r="295" s="72" customFormat="1" ht="12.75">
      <c r="D295" s="83"/>
    </row>
    <row r="296" s="72" customFormat="1" ht="12.75">
      <c r="D296" s="83"/>
    </row>
    <row r="297" s="72" customFormat="1" ht="12.75">
      <c r="D297" s="83"/>
    </row>
    <row r="298" s="72" customFormat="1" ht="12.75">
      <c r="D298" s="83"/>
    </row>
    <row r="299" s="72" customFormat="1" ht="12.75">
      <c r="D299" s="83"/>
    </row>
    <row r="300" s="72" customFormat="1" ht="12.75">
      <c r="D300" s="83"/>
    </row>
    <row r="301" s="72" customFormat="1" ht="12.75">
      <c r="D301" s="83"/>
    </row>
    <row r="302" s="72" customFormat="1" ht="12.75">
      <c r="D302" s="83"/>
    </row>
    <row r="303" s="72" customFormat="1" ht="12.75">
      <c r="D303" s="83"/>
    </row>
    <row r="304" s="72" customFormat="1" ht="12.75">
      <c r="D304" s="83"/>
    </row>
    <row r="305" s="72" customFormat="1" ht="12.75">
      <c r="D305" s="83"/>
    </row>
    <row r="306" s="72" customFormat="1" ht="12.75">
      <c r="D306" s="83"/>
    </row>
    <row r="307" s="72" customFormat="1" ht="12.75">
      <c r="D307" s="83"/>
    </row>
    <row r="308" s="72" customFormat="1" ht="12.75">
      <c r="D308" s="83"/>
    </row>
    <row r="309" s="72" customFormat="1" ht="12.75">
      <c r="D309" s="83"/>
    </row>
    <row r="310" s="72" customFormat="1" ht="12.75">
      <c r="D310" s="83"/>
    </row>
    <row r="311" s="72" customFormat="1" ht="12.75">
      <c r="D311" s="83"/>
    </row>
    <row r="312" s="72" customFormat="1" ht="12.75">
      <c r="D312" s="83"/>
    </row>
    <row r="313" s="72" customFormat="1" ht="12.75">
      <c r="D313" s="83"/>
    </row>
    <row r="314" s="72" customFormat="1" ht="12.75">
      <c r="D314" s="83"/>
    </row>
    <row r="315" s="72" customFormat="1" ht="12.75">
      <c r="D315" s="83"/>
    </row>
    <row r="316" s="72" customFormat="1" ht="12.75">
      <c r="D316" s="83"/>
    </row>
    <row r="317" s="72" customFormat="1" ht="12.75">
      <c r="D317" s="83"/>
    </row>
    <row r="318" s="72" customFormat="1" ht="12.75">
      <c r="D318" s="83"/>
    </row>
    <row r="319" s="72" customFormat="1" ht="12.75">
      <c r="D319" s="83"/>
    </row>
    <row r="320" s="72" customFormat="1" ht="12.75">
      <c r="D320" s="83"/>
    </row>
    <row r="321" s="72" customFormat="1" ht="12.75">
      <c r="D321" s="83"/>
    </row>
    <row r="322" s="72" customFormat="1" ht="12.75">
      <c r="D322" s="83"/>
    </row>
    <row r="323" s="72" customFormat="1" ht="12.75">
      <c r="D323" s="83"/>
    </row>
    <row r="324" s="72" customFormat="1" ht="12.75">
      <c r="D324" s="83"/>
    </row>
    <row r="325" s="72" customFormat="1" ht="12.75">
      <c r="D325" s="83"/>
    </row>
    <row r="326" s="72" customFormat="1" ht="12.75">
      <c r="D326" s="83"/>
    </row>
    <row r="327" s="72" customFormat="1" ht="12.75">
      <c r="D327" s="83"/>
    </row>
    <row r="328" s="72" customFormat="1" ht="12.75">
      <c r="D328" s="83"/>
    </row>
    <row r="329" s="72" customFormat="1" ht="12.75">
      <c r="D329" s="83"/>
    </row>
    <row r="330" s="72" customFormat="1" ht="12.75">
      <c r="D330" s="83"/>
    </row>
    <row r="331" s="72" customFormat="1" ht="12.75">
      <c r="D331" s="83"/>
    </row>
    <row r="332" s="72" customFormat="1" ht="12.75">
      <c r="D332" s="83"/>
    </row>
    <row r="333" s="72" customFormat="1" ht="12.75">
      <c r="D333" s="83"/>
    </row>
    <row r="334" s="72" customFormat="1" ht="12.75">
      <c r="D334" s="83"/>
    </row>
    <row r="335" s="72" customFormat="1" ht="12.75">
      <c r="D335" s="83"/>
    </row>
    <row r="336" s="72" customFormat="1" ht="12.75">
      <c r="D336" s="83"/>
    </row>
    <row r="337" s="72" customFormat="1" ht="12.75">
      <c r="D337" s="83"/>
    </row>
    <row r="338" s="72" customFormat="1" ht="12.75">
      <c r="D338" s="83"/>
    </row>
    <row r="339" s="72" customFormat="1" ht="12.75">
      <c r="D339" s="83"/>
    </row>
    <row r="340" s="72" customFormat="1" ht="12.75">
      <c r="D340" s="83"/>
    </row>
  </sheetData>
  <sheetProtection password="F751" sheet="1" objects="1" scenarios="1"/>
  <mergeCells count="17">
    <mergeCell ref="A9:E9"/>
    <mergeCell ref="H9:I9"/>
    <mergeCell ref="F10:G10"/>
    <mergeCell ref="A1:I1"/>
    <mergeCell ref="A2:I2"/>
    <mergeCell ref="A4:I4"/>
    <mergeCell ref="A8:I8"/>
    <mergeCell ref="C18:E18"/>
    <mergeCell ref="A56:I56"/>
    <mergeCell ref="H12:I12"/>
    <mergeCell ref="A11:I11"/>
    <mergeCell ref="B12:B13"/>
    <mergeCell ref="C12:C13"/>
    <mergeCell ref="D12:D13"/>
    <mergeCell ref="A57:F57"/>
    <mergeCell ref="E12:E13"/>
    <mergeCell ref="F12:G1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3" r:id="rId5"/>
  <headerFooter alignWithMargins="0">
    <oddFooter>&amp;CPágina &amp;P de &amp;N</oddFooter>
  </headerFooter>
  <rowBreaks count="1" manualBreakCount="1">
    <brk id="36" max="8" man="1"/>
  </rowBreaks>
  <legacyDrawing r:id="rId4"/>
  <oleObjects>
    <oleObject progId="Word.Picture.8" shapeId="647276" r:id="rId1"/>
    <oleObject progId="Word.Picture.8" shapeId="32593" r:id="rId2"/>
    <oleObject progId="Word.Picture.8" shapeId="325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I37" sqref="I37"/>
    </sheetView>
  </sheetViews>
  <sheetFormatPr defaultColWidth="9.140625" defaultRowHeight="12.75"/>
  <cols>
    <col min="1" max="1" width="6.28125" style="340" customWidth="1"/>
    <col min="2" max="3" width="20.7109375" style="340" customWidth="1"/>
    <col min="4" max="4" width="17.57421875" style="340" customWidth="1"/>
    <col min="5" max="5" width="14.140625" style="341" customWidth="1"/>
    <col min="6" max="6" width="13.00390625" style="342" hidden="1" customWidth="1"/>
    <col min="7" max="12" width="12.7109375" style="340" customWidth="1"/>
    <col min="13" max="18" width="11.421875" style="340" hidden="1" customWidth="1"/>
    <col min="19" max="16384" width="11.421875" style="340" customWidth="1"/>
  </cols>
  <sheetData>
    <row r="1" spans="1:12" s="70" customFormat="1" ht="30" customHeight="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70" customFormat="1" ht="30" customHeight="1">
      <c r="A2" s="150" t="s">
        <v>122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9" s="70" customFormat="1" ht="23.25">
      <c r="A3" s="71"/>
      <c r="B3" s="71"/>
      <c r="C3" s="71"/>
      <c r="D3" s="71"/>
      <c r="E3" s="71"/>
      <c r="F3" s="71"/>
      <c r="G3" s="71"/>
      <c r="I3" s="72"/>
    </row>
    <row r="4" spans="1:12" s="70" customFormat="1" ht="23.25">
      <c r="A4" s="179" t="s">
        <v>112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1:12" s="70" customFormat="1" ht="4.5" customHeight="1">
      <c r="A5" s="182"/>
      <c r="B5" s="182"/>
      <c r="C5" s="182"/>
      <c r="D5" s="182"/>
      <c r="E5" s="182"/>
      <c r="F5" s="182"/>
      <c r="G5" s="182"/>
      <c r="H5" s="182"/>
      <c r="I5" s="182"/>
      <c r="J5" s="124"/>
      <c r="K5" s="124"/>
      <c r="L5" s="124"/>
    </row>
    <row r="6" spans="1:12" s="70" customFormat="1" ht="23.25" customHeight="1">
      <c r="A6" s="104" t="str">
        <f>ORÇAMENTO!A6</f>
        <v>OBRA : PAVIMENTAÇÃO DE VIAS URBANAS EM ALAGOAS E RECAPEAMENTO DE VIAS URBANAS EM PATOS DE MINAS</v>
      </c>
      <c r="B6" s="104"/>
      <c r="C6" s="105"/>
      <c r="D6" s="105"/>
      <c r="E6" s="106"/>
      <c r="F6" s="125"/>
      <c r="G6" s="113"/>
      <c r="H6" s="113"/>
      <c r="I6" s="113"/>
      <c r="J6" s="113"/>
      <c r="K6" s="113"/>
      <c r="L6" s="261"/>
    </row>
    <row r="7" spans="1:12" s="72" customFormat="1" ht="23.25" customHeight="1">
      <c r="A7" s="108" t="str">
        <f>ORÇAMENTO!A7</f>
        <v>PROGRAMA : PROMOÇÃO DA SUSTENTABILIDADE DE ESPAÇOS SUBREGIONAIS -INTEGRAÇÃO NACIONAL</v>
      </c>
      <c r="B7" s="109"/>
      <c r="C7" s="109"/>
      <c r="D7" s="109"/>
      <c r="E7" s="109"/>
      <c r="F7" s="109"/>
      <c r="G7" s="107"/>
      <c r="H7" s="113"/>
      <c r="I7" s="262"/>
      <c r="J7" s="263" t="str">
        <f>ORÇAMENTO!G7</f>
        <v>CONTRATO:764.350/2011</v>
      </c>
      <c r="K7" s="264"/>
      <c r="L7" s="265"/>
    </row>
    <row r="8" spans="1:12" s="70" customFormat="1" ht="23.25" customHeight="1">
      <c r="A8" s="174" t="str">
        <f>ORÇAMENTO!A8</f>
        <v>LOCAL: LOCALIDADE DE ALAGOAS E BAIRRO SÃO JOSÉ OPERARIO NO  MUNICIPIO DE PATOS DE MINAS/MG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6"/>
    </row>
    <row r="9" spans="1:12" s="70" customFormat="1" ht="23.25" customHeight="1">
      <c r="A9" s="111" t="str">
        <f>ORÇAMENTO!A9</f>
        <v>PROF. RESP.: MARIA IGNÊS SILVÉRIO                     </v>
      </c>
      <c r="B9" s="112"/>
      <c r="C9" s="112"/>
      <c r="D9" s="112"/>
      <c r="E9" s="112"/>
      <c r="F9" s="112"/>
      <c r="G9" s="126" t="str">
        <f>ORÇAMENTO!F9</f>
        <v>CREA: MG-30.465/D</v>
      </c>
      <c r="H9" s="127"/>
      <c r="I9" s="128"/>
      <c r="J9" s="174" t="str">
        <f>ORÇAMENTO!H9</f>
        <v>ART Nº :</v>
      </c>
      <c r="K9" s="175"/>
      <c r="L9" s="176"/>
    </row>
    <row r="10" spans="1:12" s="70" customFormat="1" ht="23.25" customHeight="1">
      <c r="A10" s="174" t="str">
        <f>ORÇAMENTO!A10</f>
        <v>REFERÊNCIA DE PREÇOS: TABELA SINAPI</v>
      </c>
      <c r="B10" s="175"/>
      <c r="C10" s="175"/>
      <c r="D10" s="175"/>
      <c r="E10" s="175"/>
      <c r="F10" s="109"/>
      <c r="G10" s="129" t="str">
        <f>ORÇAMENTO!D10</f>
        <v> REF. : Jan/2012</v>
      </c>
      <c r="H10" s="109"/>
      <c r="I10" s="130"/>
      <c r="J10" s="131" t="str">
        <f>ORÇAMENTO!F10</f>
        <v>DATA: 13/03/2012</v>
      </c>
      <c r="K10" s="131"/>
      <c r="L10" s="130"/>
    </row>
    <row r="11" spans="1:12" s="70" customFormat="1" ht="6" customHeight="1">
      <c r="A11" s="132"/>
      <c r="B11" s="133"/>
      <c r="C11" s="133"/>
      <c r="D11" s="134"/>
      <c r="E11" s="135"/>
      <c r="F11" s="136"/>
      <c r="G11" s="137"/>
      <c r="H11" s="137"/>
      <c r="I11" s="266"/>
      <c r="J11" s="266"/>
      <c r="K11" s="267"/>
      <c r="L11" s="268"/>
    </row>
    <row r="12" spans="1:12" s="277" customFormat="1" ht="12.75" customHeight="1">
      <c r="A12" s="269"/>
      <c r="B12" s="270"/>
      <c r="C12" s="271"/>
      <c r="D12" s="271"/>
      <c r="E12" s="272"/>
      <c r="F12" s="273"/>
      <c r="G12" s="274" t="s">
        <v>12</v>
      </c>
      <c r="H12" s="275"/>
      <c r="I12" s="275"/>
      <c r="J12" s="275"/>
      <c r="K12" s="275"/>
      <c r="L12" s="276"/>
    </row>
    <row r="13" spans="1:18" s="277" customFormat="1" ht="12.75">
      <c r="A13" s="278" t="s">
        <v>4</v>
      </c>
      <c r="B13" s="279" t="s">
        <v>13</v>
      </c>
      <c r="C13" s="279"/>
      <c r="D13" s="279" t="s">
        <v>14</v>
      </c>
      <c r="E13" s="278" t="s">
        <v>5</v>
      </c>
      <c r="F13" s="278" t="s">
        <v>15</v>
      </c>
      <c r="G13" s="343" t="s">
        <v>28</v>
      </c>
      <c r="H13" s="280"/>
      <c r="I13" s="343" t="s">
        <v>29</v>
      </c>
      <c r="J13" s="280"/>
      <c r="K13" s="343" t="s">
        <v>54</v>
      </c>
      <c r="L13" s="280"/>
      <c r="M13" s="344" t="s">
        <v>55</v>
      </c>
      <c r="N13" s="281"/>
      <c r="O13" s="344" t="s">
        <v>56</v>
      </c>
      <c r="P13" s="281"/>
      <c r="Q13" s="344" t="s">
        <v>57</v>
      </c>
      <c r="R13" s="281"/>
    </row>
    <row r="14" spans="1:18" s="277" customFormat="1" ht="12" customHeight="1">
      <c r="A14" s="278"/>
      <c r="B14" s="282" t="s">
        <v>17</v>
      </c>
      <c r="C14" s="283"/>
      <c r="D14" s="283" t="s">
        <v>18</v>
      </c>
      <c r="E14" s="284" t="s">
        <v>19</v>
      </c>
      <c r="F14" s="278" t="s">
        <v>19</v>
      </c>
      <c r="G14" s="285" t="s">
        <v>20</v>
      </c>
      <c r="H14" s="285" t="s">
        <v>21</v>
      </c>
      <c r="I14" s="285" t="s">
        <v>20</v>
      </c>
      <c r="J14" s="285" t="s">
        <v>21</v>
      </c>
      <c r="K14" s="285" t="s">
        <v>20</v>
      </c>
      <c r="L14" s="285" t="s">
        <v>21</v>
      </c>
      <c r="M14" s="286" t="s">
        <v>20</v>
      </c>
      <c r="N14" s="286" t="s">
        <v>21</v>
      </c>
      <c r="O14" s="286" t="s">
        <v>20</v>
      </c>
      <c r="P14" s="286" t="s">
        <v>21</v>
      </c>
      <c r="Q14" s="286" t="s">
        <v>20</v>
      </c>
      <c r="R14" s="286" t="s">
        <v>21</v>
      </c>
    </row>
    <row r="15" spans="1:18" s="277" customFormat="1" ht="12" customHeight="1">
      <c r="A15" s="287">
        <v>1</v>
      </c>
      <c r="B15" s="288" t="str">
        <f>ORÇAMENTO!C14</f>
        <v>SERVIÇOS PRELIMINARES</v>
      </c>
      <c r="C15" s="289"/>
      <c r="D15" s="289"/>
      <c r="E15" s="290"/>
      <c r="F15" s="290"/>
      <c r="G15" s="291"/>
      <c r="H15" s="291"/>
      <c r="I15" s="291"/>
      <c r="J15" s="291"/>
      <c r="K15" s="291"/>
      <c r="L15" s="291"/>
      <c r="M15" s="286"/>
      <c r="N15" s="286"/>
      <c r="O15" s="286"/>
      <c r="P15" s="286"/>
      <c r="Q15" s="286"/>
      <c r="R15" s="286"/>
    </row>
    <row r="16" spans="1:18" s="277" customFormat="1" ht="12" customHeight="1">
      <c r="A16" s="292" t="s">
        <v>10</v>
      </c>
      <c r="B16" s="293" t="s">
        <v>195</v>
      </c>
      <c r="C16" s="294"/>
      <c r="D16" s="295">
        <f>ORÇAMENTO!I16</f>
        <v>1326.193362</v>
      </c>
      <c r="E16" s="296">
        <f>D16/$D$30</f>
        <v>0.006083455830340186</v>
      </c>
      <c r="F16" s="297"/>
      <c r="G16" s="298">
        <v>100</v>
      </c>
      <c r="H16" s="298">
        <f>G16+F16</f>
        <v>100</v>
      </c>
      <c r="I16" s="298"/>
      <c r="J16" s="298">
        <f>H16+I16</f>
        <v>100</v>
      </c>
      <c r="K16" s="298"/>
      <c r="L16" s="298">
        <f>K16+J16</f>
        <v>100</v>
      </c>
      <c r="M16" s="299"/>
      <c r="N16" s="299"/>
      <c r="O16" s="299"/>
      <c r="P16" s="299"/>
      <c r="Q16" s="299"/>
      <c r="R16" s="299"/>
    </row>
    <row r="17" spans="1:18" s="277" customFormat="1" ht="12" customHeight="1">
      <c r="A17" s="292"/>
      <c r="B17" s="300"/>
      <c r="C17" s="301"/>
      <c r="D17" s="295"/>
      <c r="E17" s="296"/>
      <c r="F17" s="297"/>
      <c r="G17" s="298"/>
      <c r="H17" s="298"/>
      <c r="I17" s="298"/>
      <c r="J17" s="298"/>
      <c r="K17" s="298"/>
      <c r="L17" s="298"/>
      <c r="M17" s="299"/>
      <c r="N17" s="299"/>
      <c r="O17" s="299"/>
      <c r="P17" s="299"/>
      <c r="Q17" s="299"/>
      <c r="R17" s="299"/>
    </row>
    <row r="18" spans="1:18" s="277" customFormat="1" ht="12" customHeight="1">
      <c r="A18" s="287">
        <v>2</v>
      </c>
      <c r="B18" s="288" t="s">
        <v>127</v>
      </c>
      <c r="C18" s="289"/>
      <c r="D18" s="295"/>
      <c r="E18" s="296"/>
      <c r="F18" s="297"/>
      <c r="G18" s="298"/>
      <c r="H18" s="298"/>
      <c r="I18" s="298"/>
      <c r="J18" s="298"/>
      <c r="K18" s="298"/>
      <c r="L18" s="298"/>
      <c r="M18" s="299"/>
      <c r="N18" s="299"/>
      <c r="O18" s="299"/>
      <c r="P18" s="299"/>
      <c r="Q18" s="299"/>
      <c r="R18" s="299"/>
    </row>
    <row r="19" spans="1:18" s="277" customFormat="1" ht="12" customHeight="1">
      <c r="A19" s="302" t="s">
        <v>62</v>
      </c>
      <c r="B19" s="303" t="str">
        <f>ORÇAMENTO!C19</f>
        <v>MOVIMENTO DE TERRA</v>
      </c>
      <c r="C19" s="304"/>
      <c r="D19" s="305">
        <f>ORÇAMENTO!I23</f>
        <v>8364.067218</v>
      </c>
      <c r="E19" s="296">
        <f>D19/$D$30</f>
        <v>0.03836728107729687</v>
      </c>
      <c r="F19" s="297"/>
      <c r="G19" s="306">
        <v>100</v>
      </c>
      <c r="H19" s="306">
        <f>G19+F19</f>
        <v>100</v>
      </c>
      <c r="I19" s="306"/>
      <c r="J19" s="306">
        <f>H19+I19</f>
        <v>100</v>
      </c>
      <c r="K19" s="306"/>
      <c r="L19" s="306">
        <f>K19+J19</f>
        <v>100</v>
      </c>
      <c r="M19" s="299"/>
      <c r="N19" s="299"/>
      <c r="O19" s="299"/>
      <c r="P19" s="299"/>
      <c r="Q19" s="299"/>
      <c r="R19" s="299"/>
    </row>
    <row r="20" spans="1:18" s="277" customFormat="1" ht="12" customHeight="1">
      <c r="A20" s="302" t="s">
        <v>108</v>
      </c>
      <c r="B20" s="303" t="str">
        <f>ORÇAMENTO!C25</f>
        <v>EXECUÇÃO DO PAVIMENTO</v>
      </c>
      <c r="C20" s="304"/>
      <c r="D20" s="305">
        <f>ORÇAMENTO!I34</f>
        <v>91018.73083680001</v>
      </c>
      <c r="E20" s="296">
        <f>D20/$D$30</f>
        <v>0.41751711676814673</v>
      </c>
      <c r="F20" s="297"/>
      <c r="G20" s="306">
        <v>100</v>
      </c>
      <c r="H20" s="306">
        <f>G20+F20</f>
        <v>100</v>
      </c>
      <c r="I20" s="306"/>
      <c r="J20" s="306">
        <f>H20+I20</f>
        <v>100</v>
      </c>
      <c r="K20" s="306"/>
      <c r="L20" s="306">
        <f>K20+J20</f>
        <v>100</v>
      </c>
      <c r="M20" s="299"/>
      <c r="N20" s="299"/>
      <c r="O20" s="299"/>
      <c r="P20" s="299"/>
      <c r="Q20" s="299"/>
      <c r="R20" s="299"/>
    </row>
    <row r="21" spans="1:18" s="277" customFormat="1" ht="12" customHeight="1">
      <c r="A21" s="302" t="s">
        <v>115</v>
      </c>
      <c r="B21" s="303" t="str">
        <f>ORÇAMENTO!C36</f>
        <v>SERVIÇOS COMPLEMENTARES</v>
      </c>
      <c r="C21" s="304"/>
      <c r="D21" s="305">
        <f>ORÇAMENTO!I40</f>
        <v>21748.570298</v>
      </c>
      <c r="E21" s="296">
        <f>D21/$D$30</f>
        <v>0.09976408461387812</v>
      </c>
      <c r="F21" s="297"/>
      <c r="G21" s="306">
        <v>100</v>
      </c>
      <c r="H21" s="306">
        <f>G21+F21</f>
        <v>100</v>
      </c>
      <c r="I21" s="306"/>
      <c r="J21" s="306">
        <f>H21+I21</f>
        <v>100</v>
      </c>
      <c r="K21" s="306"/>
      <c r="L21" s="306">
        <f>K21+J21</f>
        <v>100</v>
      </c>
      <c r="M21" s="299"/>
      <c r="N21" s="299"/>
      <c r="O21" s="299"/>
      <c r="P21" s="299"/>
      <c r="Q21" s="299"/>
      <c r="R21" s="299"/>
    </row>
    <row r="22" spans="1:18" s="277" customFormat="1" ht="12" customHeight="1">
      <c r="A22" s="302"/>
      <c r="B22" s="307"/>
      <c r="C22" s="308"/>
      <c r="D22" s="305"/>
      <c r="E22" s="309"/>
      <c r="F22" s="297"/>
      <c r="G22" s="306"/>
      <c r="H22" s="306"/>
      <c r="I22" s="306"/>
      <c r="J22" s="306"/>
      <c r="K22" s="306"/>
      <c r="L22" s="306"/>
      <c r="M22" s="299"/>
      <c r="N22" s="299"/>
      <c r="O22" s="299"/>
      <c r="P22" s="299"/>
      <c r="Q22" s="299"/>
      <c r="R22" s="299"/>
    </row>
    <row r="23" spans="1:18" s="315" customFormat="1" ht="12" customHeight="1">
      <c r="A23" s="287">
        <v>3</v>
      </c>
      <c r="B23" s="310" t="s">
        <v>160</v>
      </c>
      <c r="C23" s="311"/>
      <c r="D23" s="312"/>
      <c r="E23" s="313"/>
      <c r="F23" s="278"/>
      <c r="G23" s="314"/>
      <c r="H23" s="314"/>
      <c r="I23" s="314"/>
      <c r="J23" s="314"/>
      <c r="K23" s="314"/>
      <c r="L23" s="314"/>
      <c r="M23" s="286"/>
      <c r="N23" s="286"/>
      <c r="O23" s="286"/>
      <c r="P23" s="286"/>
      <c r="Q23" s="286"/>
      <c r="R23" s="286"/>
    </row>
    <row r="24" spans="1:18" s="277" customFormat="1" ht="12" customHeight="1">
      <c r="A24" s="302" t="s">
        <v>184</v>
      </c>
      <c r="B24" s="307" t="str">
        <f>ORÇAMENTO!C44</f>
        <v>RECAPEAMENTO </v>
      </c>
      <c r="C24" s="308"/>
      <c r="D24" s="305">
        <f>ORÇAMENTO!I48</f>
        <v>85982.53112345</v>
      </c>
      <c r="E24" s="296">
        <f>D24/$D$30</f>
        <v>0.39441528306364604</v>
      </c>
      <c r="F24" s="297"/>
      <c r="G24" s="306">
        <v>100</v>
      </c>
      <c r="H24" s="306">
        <f>G24+F24</f>
        <v>100</v>
      </c>
      <c r="I24" s="306"/>
      <c r="J24" s="306"/>
      <c r="K24" s="306"/>
      <c r="L24" s="306"/>
      <c r="M24" s="299"/>
      <c r="N24" s="299"/>
      <c r="O24" s="299"/>
      <c r="P24" s="299"/>
      <c r="Q24" s="299"/>
      <c r="R24" s="299"/>
    </row>
    <row r="25" spans="1:18" s="277" customFormat="1" ht="12" customHeight="1">
      <c r="A25" s="302" t="s">
        <v>189</v>
      </c>
      <c r="B25" s="307" t="str">
        <f>ORÇAMENTO!C50</f>
        <v>SERVIÇOS COMPLEMENTARES</v>
      </c>
      <c r="C25" s="308"/>
      <c r="D25" s="305">
        <f>ORÇAMENTO!I53</f>
        <v>9559.90568</v>
      </c>
      <c r="E25" s="296">
        <f>D25/$D$30</f>
        <v>0.043852778646691994</v>
      </c>
      <c r="F25" s="297"/>
      <c r="G25" s="306">
        <v>100</v>
      </c>
      <c r="H25" s="306">
        <f>G25+F25</f>
        <v>100</v>
      </c>
      <c r="I25" s="306"/>
      <c r="J25" s="306"/>
      <c r="K25" s="306"/>
      <c r="L25" s="306"/>
      <c r="M25" s="299"/>
      <c r="N25" s="299"/>
      <c r="O25" s="299"/>
      <c r="P25" s="299"/>
      <c r="Q25" s="299"/>
      <c r="R25" s="299"/>
    </row>
    <row r="26" spans="1:18" s="277" customFormat="1" ht="12" customHeight="1">
      <c r="A26" s="302"/>
      <c r="B26" s="307"/>
      <c r="C26" s="308"/>
      <c r="D26" s="305"/>
      <c r="E26" s="309"/>
      <c r="F26" s="297"/>
      <c r="G26" s="306"/>
      <c r="H26" s="306"/>
      <c r="I26" s="306"/>
      <c r="J26" s="306"/>
      <c r="K26" s="306"/>
      <c r="L26" s="306"/>
      <c r="M26" s="299"/>
      <c r="N26" s="299"/>
      <c r="O26" s="299"/>
      <c r="P26" s="299"/>
      <c r="Q26" s="299"/>
      <c r="R26" s="299"/>
    </row>
    <row r="27" spans="1:18" s="277" customFormat="1" ht="10.5" customHeight="1" thickBot="1">
      <c r="A27" s="316"/>
      <c r="B27" s="317"/>
      <c r="C27" s="317"/>
      <c r="D27" s="318"/>
      <c r="E27" s="319"/>
      <c r="F27" s="345"/>
      <c r="G27" s="320"/>
      <c r="H27" s="320"/>
      <c r="I27" s="320"/>
      <c r="J27" s="320"/>
      <c r="K27" s="320"/>
      <c r="L27" s="320"/>
      <c r="M27" s="321"/>
      <c r="N27" s="321"/>
      <c r="O27" s="321"/>
      <c r="P27" s="321"/>
      <c r="Q27" s="321"/>
      <c r="R27" s="321"/>
    </row>
    <row r="28" spans="1:18" s="277" customFormat="1" ht="18" customHeight="1" thickBot="1">
      <c r="A28" s="322" t="s">
        <v>68</v>
      </c>
      <c r="B28" s="322"/>
      <c r="C28" s="322"/>
      <c r="D28" s="323"/>
      <c r="E28" s="324">
        <f>SUM(E16:E25)</f>
        <v>1</v>
      </c>
      <c r="F28" s="325" t="e">
        <f>SUMPRODUCT(#REF!,#REF!)/100</f>
        <v>#REF!</v>
      </c>
      <c r="G28" s="326">
        <f>(G16*$E$16+G19*$E$19+G20*$E$20+G21*$E$21+G24*$E$24+G25*$E$25)/100</f>
        <v>1</v>
      </c>
      <c r="H28" s="324">
        <f>G28</f>
        <v>1</v>
      </c>
      <c r="I28" s="326">
        <f>(I16*$E$16+I19*$E$19+I20*$E$20+I21*$E$21)/100</f>
        <v>0</v>
      </c>
      <c r="J28" s="324">
        <f>I28+G28</f>
        <v>1</v>
      </c>
      <c r="K28" s="326">
        <f>(K16*$E$16+K19*$E$19+K20*$E$20+K21*$E$21)/100</f>
        <v>0</v>
      </c>
      <c r="L28" s="324">
        <f>K28+J28</f>
        <v>1</v>
      </c>
      <c r="M28" s="327" t="e">
        <f>(#REF!*#REF!+#REF!*#REF!)/100</f>
        <v>#REF!</v>
      </c>
      <c r="N28" s="328" t="e">
        <f>(M28+K28)/H28</f>
        <v>#REF!</v>
      </c>
      <c r="O28" s="327" t="e">
        <f>(#REF!*#REF!+#REF!*#REF!)/100</f>
        <v>#REF!</v>
      </c>
      <c r="P28" s="328" t="e">
        <f>O28/L28</f>
        <v>#REF!</v>
      </c>
      <c r="Q28" s="327" t="e">
        <f>(#REF!*#REF!+#REF!*#REF!)/100</f>
        <v>#REF!</v>
      </c>
      <c r="R28" s="328" t="e">
        <f>(Q28+O28)/L28</f>
        <v>#REF!</v>
      </c>
    </row>
    <row r="29" spans="1:10" s="277" customFormat="1" ht="5.25" customHeight="1">
      <c r="A29" s="329"/>
      <c r="B29" s="329"/>
      <c r="C29" s="329"/>
      <c r="D29" s="329"/>
      <c r="E29" s="330"/>
      <c r="F29" s="331"/>
      <c r="G29" s="329"/>
      <c r="H29" s="329"/>
      <c r="I29" s="329"/>
      <c r="J29" s="329"/>
    </row>
    <row r="30" spans="1:18" s="277" customFormat="1" ht="14.25" customHeight="1">
      <c r="A30" s="322" t="s">
        <v>69</v>
      </c>
      <c r="B30" s="322"/>
      <c r="C30" s="322"/>
      <c r="D30" s="332">
        <f>SUM(D16:D26)</f>
        <v>217999.99851825</v>
      </c>
      <c r="E30" s="333"/>
      <c r="F30" s="334"/>
      <c r="G30" s="335">
        <f>G28*D30</f>
        <v>217999.99851825</v>
      </c>
      <c r="H30" s="335"/>
      <c r="I30" s="335">
        <f>I28*$D$28</f>
        <v>0</v>
      </c>
      <c r="J30" s="335"/>
      <c r="K30" s="335">
        <f>K28*$D$28</f>
        <v>0</v>
      </c>
      <c r="L30" s="335"/>
      <c r="M30" s="336" t="e">
        <f>M28</f>
        <v>#REF!</v>
      </c>
      <c r="N30" s="337"/>
      <c r="O30" s="336" t="e">
        <f>O28</f>
        <v>#REF!</v>
      </c>
      <c r="P30" s="337"/>
      <c r="Q30" s="336" t="e">
        <f>Q28</f>
        <v>#REF!</v>
      </c>
      <c r="R30" s="337"/>
    </row>
    <row r="31" spans="1:10" ht="10.5" customHeight="1">
      <c r="A31" s="58"/>
      <c r="B31" s="58"/>
      <c r="C31" s="58"/>
      <c r="D31" s="58"/>
      <c r="E31" s="338"/>
      <c r="F31" s="339"/>
      <c r="G31" s="58"/>
      <c r="H31" s="58"/>
      <c r="I31" s="58"/>
      <c r="J31" s="58"/>
    </row>
    <row r="32" spans="1:10" ht="10.5" customHeight="1">
      <c r="A32" s="58"/>
      <c r="B32" s="58"/>
      <c r="C32" s="58"/>
      <c r="D32" s="58"/>
      <c r="E32" s="338"/>
      <c r="F32" s="339"/>
      <c r="G32" s="58"/>
      <c r="H32" s="58"/>
      <c r="I32" s="58"/>
      <c r="J32" s="58"/>
    </row>
    <row r="33" spans="1:10" ht="10.5" customHeight="1">
      <c r="A33" s="58"/>
      <c r="B33" s="58"/>
      <c r="C33" s="58"/>
      <c r="D33" s="58"/>
      <c r="E33" s="338"/>
      <c r="F33" s="339"/>
      <c r="G33" s="58"/>
      <c r="H33" s="58"/>
      <c r="I33" s="58"/>
      <c r="J33" s="58"/>
    </row>
    <row r="34" spans="1:10" ht="10.5" customHeight="1">
      <c r="A34" s="58"/>
      <c r="B34" s="58"/>
      <c r="C34" s="58"/>
      <c r="D34" s="58"/>
      <c r="E34" s="338"/>
      <c r="F34" s="339"/>
      <c r="G34" s="58"/>
      <c r="H34" s="58"/>
      <c r="I34" s="58"/>
      <c r="J34" s="58"/>
    </row>
    <row r="35" spans="1:10" ht="10.5" customHeight="1">
      <c r="A35" s="58"/>
      <c r="B35" s="58"/>
      <c r="C35" s="58"/>
      <c r="D35" s="58"/>
      <c r="E35" s="338"/>
      <c r="F35" s="339"/>
      <c r="G35" s="58"/>
      <c r="H35" s="58"/>
      <c r="I35" s="58"/>
      <c r="J35" s="58"/>
    </row>
    <row r="36" spans="1:10" ht="10.5" customHeight="1">
      <c r="A36" s="58"/>
      <c r="B36" s="58"/>
      <c r="C36" s="58"/>
      <c r="D36" s="58"/>
      <c r="E36" s="338"/>
      <c r="F36" s="339"/>
      <c r="G36" s="58"/>
      <c r="H36" s="58"/>
      <c r="I36" s="58"/>
      <c r="J36" s="58"/>
    </row>
    <row r="37" spans="1:10" ht="10.5" customHeight="1">
      <c r="A37" s="58"/>
      <c r="B37" s="58"/>
      <c r="C37" s="58"/>
      <c r="D37" s="58"/>
      <c r="E37" s="338"/>
      <c r="F37" s="339"/>
      <c r="G37" s="58"/>
      <c r="H37" s="58"/>
      <c r="I37" s="58"/>
      <c r="J37" s="58"/>
    </row>
    <row r="38" spans="1:10" ht="10.5" customHeight="1">
      <c r="A38" s="58"/>
      <c r="B38" s="58"/>
      <c r="C38" s="58"/>
      <c r="D38" s="58"/>
      <c r="E38" s="338"/>
      <c r="F38" s="339"/>
      <c r="G38" s="58"/>
      <c r="H38" s="58"/>
      <c r="I38" s="58"/>
      <c r="J38" s="58"/>
    </row>
    <row r="39" spans="1:10" ht="10.5" customHeight="1">
      <c r="A39" s="58"/>
      <c r="B39" s="58"/>
      <c r="C39" s="58"/>
      <c r="D39" s="58"/>
      <c r="E39" s="338"/>
      <c r="F39" s="339"/>
      <c r="G39" s="58"/>
      <c r="H39" s="58"/>
      <c r="I39" s="58"/>
      <c r="J39" s="58"/>
    </row>
    <row r="40" spans="1:10" ht="10.5" customHeight="1">
      <c r="A40" s="58"/>
      <c r="B40" s="58"/>
      <c r="C40" s="58"/>
      <c r="D40" s="58"/>
      <c r="E40" s="338"/>
      <c r="F40" s="339"/>
      <c r="G40" s="58"/>
      <c r="H40" s="58"/>
      <c r="I40" s="58"/>
      <c r="J40" s="58"/>
    </row>
  </sheetData>
  <sheetProtection password="F751" sheet="1" objects="1" scenarios="1"/>
  <mergeCells count="21">
    <mergeCell ref="J7:L7"/>
    <mergeCell ref="A1:L1"/>
    <mergeCell ref="A2:L2"/>
    <mergeCell ref="A4:L4"/>
    <mergeCell ref="A5:I5"/>
    <mergeCell ref="A8:L8"/>
    <mergeCell ref="J9:L9"/>
    <mergeCell ref="G12:L12"/>
    <mergeCell ref="A10:E10"/>
    <mergeCell ref="B16:C16"/>
    <mergeCell ref="B19:C19"/>
    <mergeCell ref="B20:C20"/>
    <mergeCell ref="B21:C21"/>
    <mergeCell ref="I30:J30"/>
    <mergeCell ref="K30:L30"/>
    <mergeCell ref="A30:C30"/>
    <mergeCell ref="A28:C28"/>
    <mergeCell ref="G30:H30"/>
    <mergeCell ref="Q30:R30"/>
    <mergeCell ref="M30:N30"/>
    <mergeCell ref="O30:P3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71119" r:id="rId1"/>
    <oleObject progId="Word.Picture.8" shapeId="71120" r:id="rId2"/>
    <oleObject progId="Word.Picture.8" shapeId="71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9.140625" style="70" customWidth="1"/>
    <col min="2" max="2" width="10.28125" style="70" bestFit="1" customWidth="1"/>
    <col min="3" max="3" width="9.140625" style="70" customWidth="1"/>
    <col min="4" max="4" width="13.140625" style="70" bestFit="1" customWidth="1"/>
    <col min="5" max="10" width="9.140625" style="70" customWidth="1"/>
    <col min="11" max="11" width="21.7109375" style="70" customWidth="1"/>
    <col min="12" max="16384" width="9.140625" style="70" customWidth="1"/>
  </cols>
  <sheetData>
    <row r="1" spans="1:11" ht="23.25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5.75">
      <c r="A2" s="186" t="s">
        <v>143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3.25">
      <c r="A3" s="71"/>
      <c r="B3" s="71"/>
      <c r="C3" s="71"/>
      <c r="D3" s="71"/>
      <c r="E3" s="71"/>
      <c r="F3" s="71"/>
      <c r="G3" s="71"/>
      <c r="I3" s="72"/>
      <c r="J3" s="346"/>
      <c r="K3" s="346"/>
    </row>
    <row r="4" spans="1:11" ht="23.25">
      <c r="A4" s="187" t="s">
        <v>70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4.5" customHeight="1">
      <c r="A5" s="190"/>
      <c r="B5" s="190"/>
      <c r="C5" s="190"/>
      <c r="D5" s="190"/>
      <c r="E5" s="190"/>
      <c r="F5" s="190"/>
      <c r="G5" s="190"/>
      <c r="H5" s="190"/>
      <c r="I5" s="190"/>
      <c r="J5" s="346"/>
      <c r="K5" s="346"/>
    </row>
    <row r="6" spans="1:11" ht="20.25" customHeight="1">
      <c r="A6" s="123" t="s">
        <v>144</v>
      </c>
      <c r="B6" s="93"/>
      <c r="C6" s="97"/>
      <c r="D6" s="97"/>
      <c r="E6" s="99"/>
      <c r="F6" s="98"/>
      <c r="G6" s="91"/>
      <c r="H6" s="91"/>
      <c r="I6" s="91"/>
      <c r="J6" s="91"/>
      <c r="K6" s="92"/>
    </row>
    <row r="7" spans="1:11" ht="20.25" customHeight="1">
      <c r="A7" s="94" t="str">
        <f>ORÇAMENTO!A7</f>
        <v>PROGRAMA : PROMOÇÃO DA SUSTENTABILIDADE DE ESPAÇOS SUBREGIONAIS -INTEGRAÇÃO NACIONAL</v>
      </c>
      <c r="B7" s="95"/>
      <c r="C7" s="95"/>
      <c r="D7" s="95"/>
      <c r="E7" s="95"/>
      <c r="F7" s="95"/>
      <c r="G7" s="91"/>
      <c r="H7" s="91"/>
      <c r="I7" s="91"/>
      <c r="J7" s="91"/>
      <c r="K7" s="92"/>
    </row>
    <row r="8" spans="1:11" ht="20.25" customHeight="1">
      <c r="A8" s="94" t="s">
        <v>145</v>
      </c>
      <c r="B8" s="95"/>
      <c r="C8" s="95"/>
      <c r="D8" s="94"/>
      <c r="E8" s="95"/>
      <c r="F8" s="96"/>
      <c r="G8" s="94"/>
      <c r="H8" s="102"/>
      <c r="I8" s="183" t="str">
        <f>ORÇAMENTO!G7</f>
        <v>CONTRATO:764.350/2011</v>
      </c>
      <c r="J8" s="184"/>
      <c r="K8" s="185"/>
    </row>
    <row r="9" spans="1:11" ht="20.25" customHeight="1">
      <c r="A9" s="94" t="str">
        <f>ORÇAMENTO!A9</f>
        <v>PROF. RESP.: MARIA IGNÊS SILVÉRIO                     </v>
      </c>
      <c r="B9" s="95"/>
      <c r="C9" s="95"/>
      <c r="D9" s="94"/>
      <c r="E9" s="121"/>
      <c r="F9" s="121" t="str">
        <f>ORÇAMENTO!F9</f>
        <v>CREA: MG-30.465/D</v>
      </c>
      <c r="G9" s="121"/>
      <c r="H9" s="101"/>
      <c r="I9" s="122" t="str">
        <f>ORÇAMENTO!H9</f>
        <v>ART Nº :</v>
      </c>
      <c r="J9" s="101"/>
      <c r="K9" s="101" t="str">
        <f>ORÇAMENTO!F10</f>
        <v>DATA: 13/03/2012</v>
      </c>
    </row>
    <row r="10" spans="1:11" ht="6" customHeight="1" thickBot="1">
      <c r="A10" s="347"/>
      <c r="B10" s="347"/>
      <c r="C10" s="347"/>
      <c r="D10" s="348"/>
      <c r="E10" s="348"/>
      <c r="F10" s="348"/>
      <c r="G10" s="348"/>
      <c r="H10" s="348"/>
      <c r="I10" s="348"/>
      <c r="J10" s="348"/>
      <c r="K10" s="348"/>
    </row>
    <row r="11" spans="1:11" ht="12.75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1"/>
    </row>
    <row r="12" spans="1:11" ht="12.75">
      <c r="A12" s="352" t="s">
        <v>71</v>
      </c>
      <c r="B12" s="252"/>
      <c r="C12" s="252"/>
      <c r="D12" s="252"/>
      <c r="E12" s="252"/>
      <c r="F12" s="252"/>
      <c r="G12" s="252"/>
      <c r="H12" s="252"/>
      <c r="I12" s="252"/>
      <c r="J12" s="252"/>
      <c r="K12" s="353"/>
    </row>
    <row r="13" spans="1:11" ht="13.5" thickBot="1">
      <c r="A13" s="352"/>
      <c r="B13" s="252"/>
      <c r="C13" s="252"/>
      <c r="D13" s="252"/>
      <c r="E13" s="252"/>
      <c r="F13" s="252"/>
      <c r="G13" s="252"/>
      <c r="H13" s="252"/>
      <c r="I13" s="252"/>
      <c r="J13" s="252"/>
      <c r="K13" s="353"/>
    </row>
    <row r="14" spans="1:11" ht="13.5" thickBot="1">
      <c r="A14" s="352"/>
      <c r="B14" s="354">
        <v>0.01</v>
      </c>
      <c r="C14" s="252"/>
      <c r="D14" s="252"/>
      <c r="E14" s="252"/>
      <c r="F14" s="252"/>
      <c r="G14" s="252"/>
      <c r="H14" s="252"/>
      <c r="I14" s="252"/>
      <c r="J14" s="252"/>
      <c r="K14" s="353"/>
    </row>
    <row r="15" spans="1:11" ht="12.75">
      <c r="A15" s="352"/>
      <c r="B15" s="252"/>
      <c r="C15" s="252"/>
      <c r="D15" s="252"/>
      <c r="E15" s="355" t="s">
        <v>72</v>
      </c>
      <c r="F15" s="252"/>
      <c r="G15" s="252"/>
      <c r="H15" s="252"/>
      <c r="I15" s="356" t="s">
        <v>73</v>
      </c>
      <c r="J15" s="357">
        <f>1+B18+B22+B30</f>
        <v>1.104</v>
      </c>
      <c r="K15" s="353"/>
    </row>
    <row r="16" spans="1:11" ht="12.75">
      <c r="A16" s="352" t="s">
        <v>74</v>
      </c>
      <c r="B16" s="252"/>
      <c r="C16" s="252"/>
      <c r="D16" s="252"/>
      <c r="E16" s="355" t="s">
        <v>75</v>
      </c>
      <c r="F16" s="252"/>
      <c r="G16" s="252"/>
      <c r="H16" s="252"/>
      <c r="I16" s="356" t="s">
        <v>76</v>
      </c>
      <c r="J16" s="357">
        <f>1+B14</f>
        <v>1.01</v>
      </c>
      <c r="K16" s="353"/>
    </row>
    <row r="17" spans="1:11" ht="13.5" thickBot="1">
      <c r="A17" s="352"/>
      <c r="B17" s="252"/>
      <c r="C17" s="252"/>
      <c r="D17" s="252"/>
      <c r="E17" s="355" t="s">
        <v>77</v>
      </c>
      <c r="F17" s="252"/>
      <c r="G17" s="252"/>
      <c r="H17" s="252"/>
      <c r="I17" s="356" t="s">
        <v>78</v>
      </c>
      <c r="J17" s="357">
        <f>1+B26</f>
        <v>1.083505</v>
      </c>
      <c r="K17" s="353"/>
    </row>
    <row r="18" spans="1:11" ht="13.5" thickBot="1">
      <c r="A18" s="352"/>
      <c r="B18" s="354">
        <v>0.02</v>
      </c>
      <c r="C18" s="252"/>
      <c r="D18" s="252"/>
      <c r="E18" s="355" t="s">
        <v>79</v>
      </c>
      <c r="F18" s="252"/>
      <c r="G18" s="252"/>
      <c r="H18" s="252"/>
      <c r="I18" s="356" t="s">
        <v>80</v>
      </c>
      <c r="J18" s="357">
        <f>1-C35-E35-G35-C37</f>
        <v>0.9435</v>
      </c>
      <c r="K18" s="353"/>
    </row>
    <row r="19" spans="1:11" ht="12.75">
      <c r="A19" s="352"/>
      <c r="B19" s="252"/>
      <c r="C19" s="252"/>
      <c r="D19" s="252"/>
      <c r="E19" s="252"/>
      <c r="F19" s="252"/>
      <c r="G19" s="252"/>
      <c r="H19" s="252"/>
      <c r="I19" s="252"/>
      <c r="J19" s="252"/>
      <c r="K19" s="353"/>
    </row>
    <row r="20" spans="1:11" ht="12.75">
      <c r="A20" s="352" t="s">
        <v>81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353"/>
    </row>
    <row r="21" spans="1:11" ht="13.5" thickBot="1">
      <c r="A21" s="352"/>
      <c r="B21" s="252"/>
      <c r="C21" s="252"/>
      <c r="D21" s="252"/>
      <c r="E21" s="252"/>
      <c r="F21" s="252"/>
      <c r="G21" s="252"/>
      <c r="H21" s="252"/>
      <c r="I21" s="252"/>
      <c r="J21" s="252"/>
      <c r="K21" s="353"/>
    </row>
    <row r="22" spans="1:11" ht="13.5" thickBot="1">
      <c r="A22" s="352"/>
      <c r="B22" s="354">
        <v>0.08</v>
      </c>
      <c r="C22" s="252"/>
      <c r="D22" s="252"/>
      <c r="E22" s="252"/>
      <c r="F22" s="252"/>
      <c r="G22" s="252"/>
      <c r="H22" s="252"/>
      <c r="I22" s="252"/>
      <c r="J22" s="252"/>
      <c r="K22" s="353"/>
    </row>
    <row r="23" spans="1:11" ht="12.75">
      <c r="A23" s="352"/>
      <c r="B23" s="252"/>
      <c r="C23" s="252"/>
      <c r="D23" s="252"/>
      <c r="E23" s="252"/>
      <c r="F23" s="252"/>
      <c r="G23" s="252"/>
      <c r="H23" s="252"/>
      <c r="I23" s="252"/>
      <c r="J23" s="252"/>
      <c r="K23" s="353"/>
    </row>
    <row r="24" spans="1:11" ht="12.75">
      <c r="A24" s="352" t="s">
        <v>82</v>
      </c>
      <c r="B24" s="252"/>
      <c r="C24" s="252"/>
      <c r="D24" s="252"/>
      <c r="E24" s="252"/>
      <c r="F24" s="252"/>
      <c r="G24" s="252"/>
      <c r="H24" s="252"/>
      <c r="I24" s="252"/>
      <c r="J24" s="252"/>
      <c r="K24" s="353"/>
    </row>
    <row r="25" spans="1:11" ht="13.5" thickBot="1">
      <c r="A25" s="352"/>
      <c r="B25" s="252"/>
      <c r="C25" s="252"/>
      <c r="D25" s="252"/>
      <c r="E25" s="252"/>
      <c r="F25" s="252"/>
      <c r="G25" s="252"/>
      <c r="H25" s="252"/>
      <c r="I25" s="252"/>
      <c r="J25" s="252"/>
      <c r="K25" s="353"/>
    </row>
    <row r="26" spans="1:11" ht="13.5" thickBot="1">
      <c r="A26" s="352"/>
      <c r="B26" s="354">
        <v>0.083505</v>
      </c>
      <c r="C26" s="252"/>
      <c r="D26" s="252"/>
      <c r="E26" s="252"/>
      <c r="F26" s="252"/>
      <c r="G26" s="252"/>
      <c r="H26" s="252"/>
      <c r="I26" s="252"/>
      <c r="J26" s="252"/>
      <c r="K26" s="353"/>
    </row>
    <row r="27" spans="1:11" ht="12.75">
      <c r="A27" s="352"/>
      <c r="B27" s="252"/>
      <c r="C27" s="252"/>
      <c r="D27" s="252"/>
      <c r="E27" s="252"/>
      <c r="F27" s="252"/>
      <c r="G27" s="252"/>
      <c r="H27" s="252"/>
      <c r="I27" s="252"/>
      <c r="J27" s="252"/>
      <c r="K27" s="353"/>
    </row>
    <row r="28" spans="1:11" ht="12.75">
      <c r="A28" s="352" t="s">
        <v>83</v>
      </c>
      <c r="B28" s="252"/>
      <c r="C28" s="252"/>
      <c r="D28" s="252"/>
      <c r="E28" s="252"/>
      <c r="F28" s="252"/>
      <c r="G28" s="252"/>
      <c r="H28" s="252"/>
      <c r="I28" s="252"/>
      <c r="J28" s="252"/>
      <c r="K28" s="353"/>
    </row>
    <row r="29" spans="1:11" ht="13.5" thickBot="1">
      <c r="A29" s="352"/>
      <c r="B29" s="252"/>
      <c r="C29" s="252"/>
      <c r="D29" s="252"/>
      <c r="E29" s="252"/>
      <c r="F29" s="252"/>
      <c r="G29" s="252"/>
      <c r="H29" s="252"/>
      <c r="I29" s="252"/>
      <c r="J29" s="252"/>
      <c r="K29" s="353"/>
    </row>
    <row r="30" spans="1:11" ht="13.5" thickBot="1">
      <c r="A30" s="352"/>
      <c r="B30" s="354">
        <v>0.004</v>
      </c>
      <c r="C30" s="252"/>
      <c r="D30" s="252"/>
      <c r="E30" s="252"/>
      <c r="F30" s="252"/>
      <c r="G30" s="252"/>
      <c r="H30" s="252"/>
      <c r="I30" s="252"/>
      <c r="J30" s="252"/>
      <c r="K30" s="353"/>
    </row>
    <row r="31" spans="1:11" ht="12.75">
      <c r="A31" s="352"/>
      <c r="B31" s="358"/>
      <c r="C31" s="252"/>
      <c r="D31" s="252"/>
      <c r="E31" s="252"/>
      <c r="F31" s="252"/>
      <c r="G31" s="252"/>
      <c r="H31" s="252"/>
      <c r="I31" s="252"/>
      <c r="J31" s="252"/>
      <c r="K31" s="353"/>
    </row>
    <row r="32" spans="1:11" ht="25.5" customHeight="1">
      <c r="A32" s="359" t="s">
        <v>84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1"/>
    </row>
    <row r="33" spans="1:11" ht="12.75">
      <c r="A33" s="362" t="s">
        <v>85</v>
      </c>
      <c r="B33" s="252"/>
      <c r="C33" s="252"/>
      <c r="D33" s="252"/>
      <c r="E33" s="252"/>
      <c r="F33" s="252"/>
      <c r="G33" s="252"/>
      <c r="H33" s="252"/>
      <c r="I33" s="252"/>
      <c r="J33" s="252"/>
      <c r="K33" s="353"/>
    </row>
    <row r="34" spans="1:11" ht="13.5" thickBot="1">
      <c r="A34" s="352"/>
      <c r="B34" s="252"/>
      <c r="C34" s="252"/>
      <c r="D34" s="252"/>
      <c r="E34" s="252"/>
      <c r="F34" s="252"/>
      <c r="G34" s="252"/>
      <c r="H34" s="252"/>
      <c r="I34" s="252"/>
      <c r="J34" s="252"/>
      <c r="K34" s="353"/>
    </row>
    <row r="35" spans="1:11" ht="13.5" thickBot="1">
      <c r="A35" s="352"/>
      <c r="B35" s="252" t="s">
        <v>86</v>
      </c>
      <c r="C35" s="363">
        <v>0.03</v>
      </c>
      <c r="D35" s="364" t="s">
        <v>87</v>
      </c>
      <c r="E35" s="363">
        <v>0.0065</v>
      </c>
      <c r="F35" s="364" t="s">
        <v>88</v>
      </c>
      <c r="G35" s="354">
        <v>0.02</v>
      </c>
      <c r="H35" s="252"/>
      <c r="I35" s="252"/>
      <c r="J35" s="365"/>
      <c r="K35" s="353"/>
    </row>
    <row r="36" spans="1:11" ht="13.5" thickBot="1">
      <c r="A36" s="352"/>
      <c r="B36" s="252"/>
      <c r="C36" s="252"/>
      <c r="D36" s="252"/>
      <c r="E36" s="252"/>
      <c r="F36" s="252"/>
      <c r="G36" s="252"/>
      <c r="H36" s="252"/>
      <c r="I36" s="252"/>
      <c r="J36" s="365"/>
      <c r="K36" s="353"/>
    </row>
    <row r="37" spans="1:11" ht="13.5" thickBot="1">
      <c r="A37" s="352"/>
      <c r="B37" s="252" t="s">
        <v>89</v>
      </c>
      <c r="C37" s="363">
        <v>0</v>
      </c>
      <c r="D37" s="252"/>
      <c r="E37" s="252"/>
      <c r="F37" s="358"/>
      <c r="G37" s="252"/>
      <c r="H37" s="252"/>
      <c r="I37" s="365"/>
      <c r="J37" s="252"/>
      <c r="K37" s="353"/>
    </row>
    <row r="38" spans="1:11" ht="12.75">
      <c r="A38" s="352"/>
      <c r="B38" s="252"/>
      <c r="C38" s="252"/>
      <c r="D38" s="252"/>
      <c r="E38" s="252"/>
      <c r="F38" s="252"/>
      <c r="G38" s="252"/>
      <c r="H38" s="252"/>
      <c r="I38" s="252"/>
      <c r="J38" s="252"/>
      <c r="K38" s="353"/>
    </row>
    <row r="39" spans="1:11" ht="15.75">
      <c r="A39" s="352"/>
      <c r="B39" s="366"/>
      <c r="C39" s="366" t="s">
        <v>90</v>
      </c>
      <c r="D39" s="367">
        <f>(J15*J16*J17/J18)-1</f>
        <v>0.2804996451510333</v>
      </c>
      <c r="E39" s="252"/>
      <c r="F39" s="252"/>
      <c r="G39" s="252"/>
      <c r="H39" s="252"/>
      <c r="I39" s="252"/>
      <c r="J39" s="252"/>
      <c r="K39" s="353"/>
    </row>
    <row r="40" spans="1:11" ht="13.5" thickBot="1">
      <c r="A40" s="368"/>
      <c r="B40" s="369"/>
      <c r="C40" s="369"/>
      <c r="D40" s="369"/>
      <c r="E40" s="369"/>
      <c r="F40" s="369"/>
      <c r="G40" s="369"/>
      <c r="H40" s="369"/>
      <c r="I40" s="369"/>
      <c r="J40" s="369"/>
      <c r="K40" s="370"/>
    </row>
  </sheetData>
  <sheetProtection password="F751" sheet="1" objects="1" scenarios="1"/>
  <mergeCells count="7">
    <mergeCell ref="I8:K8"/>
    <mergeCell ref="A10:C10"/>
    <mergeCell ref="A32:K32"/>
    <mergeCell ref="A1:K1"/>
    <mergeCell ref="A2:K2"/>
    <mergeCell ref="A4:K4"/>
    <mergeCell ref="A5:I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44458" r:id="rId1"/>
    <oleObject progId="Word.Picture.8" shapeId="444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2012-05-22T12:31:19Z</cp:lastPrinted>
  <dcterms:created xsi:type="dcterms:W3CDTF">2002-07-19T13:19:20Z</dcterms:created>
  <dcterms:modified xsi:type="dcterms:W3CDTF">2012-05-22T12:36:05Z</dcterms:modified>
  <cp:category/>
  <cp:version/>
  <cp:contentType/>
  <cp:contentStatus/>
</cp:coreProperties>
</file>