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599" activeTab="1"/>
  </bookViews>
  <sheets>
    <sheet name="CAPA" sheetId="1" r:id="rId1"/>
    <sheet name="ORÇAMENTO" sheetId="2" r:id="rId2"/>
    <sheet name="CRONOGRAMA" sheetId="3" r:id="rId3"/>
  </sheets>
  <definedNames>
    <definedName name="_xlnm.Print_Area" localSheetId="0">'CAPA'!$A$1:$G$27</definedName>
    <definedName name="_xlnm.Print_Area" localSheetId="2">'CRONOGRAMA'!$A$1:$Q$43</definedName>
    <definedName name="_xlnm.Print_Area" localSheetId="1">'ORÇAMENTO'!$A$1:$J$118</definedName>
    <definedName name="_xlnm.Print_Titles" localSheetId="1">'ORÇAMENTO'!$5:$6</definedName>
  </definedNames>
  <calcPr fullCalcOnLoad="1"/>
</workbook>
</file>

<file path=xl/sharedStrings.xml><?xml version="1.0" encoding="utf-8"?>
<sst xmlns="http://schemas.openxmlformats.org/spreadsheetml/2006/main" count="321" uniqueCount="229">
  <si>
    <t>Emboço/ massa única para parede interna com argamassa de cimento e areia sem peineirar traço 1:6,  e=20mm</t>
  </si>
  <si>
    <t>Instalação de:</t>
  </si>
  <si>
    <t>Rufo de chapa de aço galvanizado nº 24, desenvimento 25cm</t>
  </si>
  <si>
    <t>070403</t>
  </si>
  <si>
    <t>UN</t>
  </si>
  <si>
    <t>070600</t>
  </si>
  <si>
    <t>070601</t>
  </si>
  <si>
    <t>Grelha metálica c/ porta grelha para caixa sifonada, inox, com fecho giratório 15 x 15 cm</t>
  </si>
  <si>
    <t>090000</t>
  </si>
  <si>
    <t>INSTALAÇÕES SANITÁRIAS</t>
  </si>
  <si>
    <t>090203</t>
  </si>
  <si>
    <t>090400</t>
  </si>
  <si>
    <t>PISOS E RODAPÉS</t>
  </si>
  <si>
    <t>150106</t>
  </si>
  <si>
    <t>080314</t>
  </si>
  <si>
    <t>Tomada universal 2 P+T</t>
  </si>
  <si>
    <t>Demolição de  estrutura de madeira para telha metálica, PVC ou fibrocimento, com reaproveitamento de material, inclusive transporte e empilhamento</t>
  </si>
  <si>
    <t>020018</t>
  </si>
  <si>
    <t xml:space="preserve">        SECRETARIA DE ESTADO DE EDUCAÇÃO - DIRETORIA DE PLANEJAMENTO DE REDE FÍSICA - PLANILHA DE SERVIÇOS</t>
  </si>
  <si>
    <r>
      <t>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</si>
  <si>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3</t>
    </r>
  </si>
  <si>
    <r>
      <t>VALOR ANALISADO</t>
    </r>
    <r>
      <rPr>
        <sz val="10"/>
        <color indexed="10"/>
        <rFont val="Arial"/>
        <family val="2"/>
      </rPr>
      <t xml:space="preserve"> (VER LEGENDA)</t>
    </r>
  </si>
  <si>
    <t>1</t>
  </si>
  <si>
    <t>2</t>
  </si>
  <si>
    <t>3</t>
  </si>
  <si>
    <t>Retirada de tela de alambrado</t>
  </si>
  <si>
    <t>Alvenaria de tijolo maciço de 20x10x5 cm esp. 0,20 m</t>
  </si>
  <si>
    <t>Para execução do muro</t>
  </si>
  <si>
    <t>Cinta respaldo do muro</t>
  </si>
  <si>
    <t>Toldo  de lona</t>
  </si>
  <si>
    <t>Área de serviço</t>
  </si>
  <si>
    <t>Banheiro e lavanderia</t>
  </si>
  <si>
    <t>Pilares do muro</t>
  </si>
  <si>
    <t>Cobertura da área serviço</t>
  </si>
  <si>
    <t>Geral - telhas quebradas</t>
  </si>
  <si>
    <t>Banheiro e área serviço</t>
  </si>
  <si>
    <t>Salas de aula</t>
  </si>
  <si>
    <t>Remendos em sala de aula e muro</t>
  </si>
  <si>
    <t>Paredes internas e externas</t>
  </si>
  <si>
    <t>Paredes internas e tetos</t>
  </si>
  <si>
    <t>Local/Data</t>
  </si>
  <si>
    <t>Patos de Minas, 17/08/2011</t>
  </si>
  <si>
    <t>Proteção das salas de aula</t>
  </si>
  <si>
    <t>070000</t>
  </si>
  <si>
    <t>COBERTURA E FORRO</t>
  </si>
  <si>
    <t>070200</t>
  </si>
  <si>
    <t>070201</t>
  </si>
  <si>
    <t>070400</t>
  </si>
  <si>
    <t>110400</t>
  </si>
  <si>
    <t>110401</t>
  </si>
  <si>
    <t>120000</t>
  </si>
  <si>
    <t>ESQUADRIAS METÁLICAS</t>
  </si>
  <si>
    <t>120100</t>
  </si>
  <si>
    <t>120101</t>
  </si>
  <si>
    <t>Portão de ferro, completo</t>
  </si>
  <si>
    <t>Outros:</t>
  </si>
  <si>
    <t>140104</t>
  </si>
  <si>
    <t>140105</t>
  </si>
  <si>
    <t>ITEM</t>
  </si>
  <si>
    <t>DESCRIÇÃO</t>
  </si>
  <si>
    <t>UNID</t>
  </si>
  <si>
    <t>QUANT</t>
  </si>
  <si>
    <t>TOTAL</t>
  </si>
  <si>
    <t>M²</t>
  </si>
  <si>
    <t>M³</t>
  </si>
  <si>
    <t>SUB-TOTAL =</t>
  </si>
  <si>
    <t>REVESTIMENTO</t>
  </si>
  <si>
    <t>ESQUADRIAS DE MADEIRA</t>
  </si>
  <si>
    <t>FERRAGENS</t>
  </si>
  <si>
    <t>KG</t>
  </si>
  <si>
    <t>SOLICITADO</t>
  </si>
  <si>
    <t>070100</t>
  </si>
  <si>
    <t>070103</t>
  </si>
  <si>
    <t>010000</t>
  </si>
  <si>
    <t>INSTALAÇÃO DA OBRA</t>
  </si>
  <si>
    <t>010002</t>
  </si>
  <si>
    <t xml:space="preserve">Demolição de cobertura de telha ondulada  de  fibrocimento </t>
  </si>
  <si>
    <t>Demolição de piso cimentado sobre lastro de concreto</t>
  </si>
  <si>
    <t xml:space="preserve"> </t>
  </si>
  <si>
    <t>Limpeza:</t>
  </si>
  <si>
    <t xml:space="preserve">Diâmetro de 50 mm </t>
  </si>
  <si>
    <t>090402</t>
  </si>
  <si>
    <t>Diâmetro de 100 mm</t>
  </si>
  <si>
    <t>090404</t>
  </si>
  <si>
    <t>090500</t>
  </si>
  <si>
    <t>090503</t>
  </si>
  <si>
    <t>Tanque de louça com coluna (inclui sifão metálico, conjunto de fixação, válvula de escoamento metálica e fita de vedação para tubos e conexões)</t>
  </si>
  <si>
    <t>INSTALAÇÃO ELÉTRICA</t>
  </si>
  <si>
    <t>M</t>
  </si>
  <si>
    <t>Fornecimento, transporte e colocação de:</t>
  </si>
  <si>
    <t>Fornecimento e colocação de:</t>
  </si>
  <si>
    <t>Fornecimento e instalação interruptor, inclusive placa:</t>
  </si>
  <si>
    <t xml:space="preserve">Fornecimento, transporte e colocação de telhas, tipo: </t>
  </si>
  <si>
    <t>Fornecimento, transporte e execução de engradamento:</t>
  </si>
  <si>
    <t>Remoção e substituição de:</t>
  </si>
  <si>
    <t>DIVERSOS</t>
  </si>
  <si>
    <t>LIMPEZA</t>
  </si>
  <si>
    <t>Limpeza Geral da edificação</t>
  </si>
  <si>
    <t>Caixa de inspeção em alvenaria - tijolo comum maciço revestido internamente com argamassa de cimento e areia sem peneira, traço 1:3, lastro de concreto e=10cm,tampa em concreto e=5cm,dimensões 40x40x60cm, inclusive escavação, reaterro e bota-fora</t>
  </si>
  <si>
    <t>090207</t>
  </si>
  <si>
    <t>080000</t>
  </si>
  <si>
    <t>INSTALAÇÕES HIDRÁULICAS</t>
  </si>
  <si>
    <t>080100</t>
  </si>
  <si>
    <t>080200</t>
  </si>
  <si>
    <t>080308</t>
  </si>
  <si>
    <t>U</t>
  </si>
  <si>
    <t>Remoção e substituição de sifão:</t>
  </si>
  <si>
    <t>Concreto armado (incluindo fornecimento, transporte, lançamento, forma e desforma)</t>
  </si>
  <si>
    <t>100603</t>
  </si>
  <si>
    <t>Luminária fluorescente completa com 2 lâmpadas de 40W, tipo calha de sobrepor</t>
  </si>
  <si>
    <t>100605</t>
  </si>
  <si>
    <t>100700</t>
  </si>
  <si>
    <t>100702</t>
  </si>
  <si>
    <t>02 teclas simples 10A - 250V</t>
  </si>
  <si>
    <t>Armadura de aço p/ vigas,  CA-50, corte e dobra na obra</t>
  </si>
  <si>
    <t>Fonecimento e instalação de:</t>
  </si>
  <si>
    <t>Torneira de pressão metálica para lavatório de embutir</t>
  </si>
  <si>
    <t>080104</t>
  </si>
  <si>
    <t>080203</t>
  </si>
  <si>
    <t>080204</t>
  </si>
  <si>
    <t>1" x 1 1/2" para lavatório, cromado</t>
  </si>
  <si>
    <t>1 1/2" x  2" para pia de cozinha americana, cromado</t>
  </si>
  <si>
    <t>020000</t>
  </si>
  <si>
    <t>020009</t>
  </si>
  <si>
    <t>DEMOLIÇÕES E REMOÇÕES</t>
  </si>
  <si>
    <t>TRABALHOS EM TERRA</t>
  </si>
  <si>
    <t>FUNDAÇÕES</t>
  </si>
  <si>
    <t>050000</t>
  </si>
  <si>
    <t>SUPERESTRUTURA</t>
  </si>
  <si>
    <t>050001</t>
  </si>
  <si>
    <t>060000</t>
  </si>
  <si>
    <t>ALVENARIA</t>
  </si>
  <si>
    <t>060100</t>
  </si>
  <si>
    <t>Execução de:</t>
  </si>
  <si>
    <t>Transporte horizontal manual de material demolido até a caçamba distância até 30m e dela até o bota fora (DIST = 5km)</t>
  </si>
  <si>
    <t>Tinta latex acrílica em parede externa, sem emassamento (duas demãos), Coral ou similar, acabamento fosco</t>
  </si>
  <si>
    <t>VIDROS</t>
  </si>
  <si>
    <t>Pintura:</t>
  </si>
  <si>
    <t xml:space="preserve">Fechaduras para porta interna </t>
  </si>
  <si>
    <t>Lavatório de louça, sem coluna, com torneira de pressão e acessórios</t>
  </si>
  <si>
    <t>050005</t>
  </si>
  <si>
    <t>TOTAL GERAL=</t>
  </si>
  <si>
    <t>110108</t>
  </si>
  <si>
    <t>Sanitária - 0,60 x 1,50m, inclusive dobradiças e  M.O. de retirar a antiga e colocação da nova</t>
  </si>
  <si>
    <t>Piso cimentado com argamassa de cimento e areia sem peneirar, traço 1:3, com impermeabilizante, e=1,5cm (laje interna )</t>
  </si>
  <si>
    <t>PINTURA</t>
  </si>
  <si>
    <t>Óleo em esquadrias de madeira com duas demãos, sem massa corrida, com fundo nivelador p/ madeira</t>
  </si>
  <si>
    <t>230000</t>
  </si>
  <si>
    <t>230100</t>
  </si>
  <si>
    <t>230102</t>
  </si>
  <si>
    <t>230200</t>
  </si>
  <si>
    <t>230202</t>
  </si>
  <si>
    <t>Retirada de entulho:</t>
  </si>
  <si>
    <t>020015</t>
  </si>
  <si>
    <t xml:space="preserve">                                    SECRETARIA DE ESTADO DE EDUCAÇÃO</t>
  </si>
  <si>
    <t xml:space="preserve">                       DIRETORIA DE PLANEJAMENTO DE REDE FÍSICA </t>
  </si>
  <si>
    <t>PLANILHA DE PREÇOS E SERVIÇOS</t>
  </si>
  <si>
    <t>070106</t>
  </si>
  <si>
    <t xml:space="preserve">Estrutura de madeira (parajú,peroba ou similar) p/ telha cerâmica ou de concreto, vão de 7 a 10m </t>
  </si>
  <si>
    <t>Tampa de concreto pré-moldada perfurada para canaleta, largura 24,5cm</t>
  </si>
  <si>
    <t>Chapisco com argamassa 1:3 cimento e areia, a colher</t>
  </si>
  <si>
    <t>Remoção e substituição de folha de porta, M.O. total de acabamento, com encabeçamento, tipo:</t>
  </si>
  <si>
    <t>De carteiras e/ou cartazes, de 10x1,7cm c/ canto boleado em Ipê, Peroba ou similar, resinado ou pintado</t>
  </si>
  <si>
    <t>Barra apoio deficiente tubo metálico D=1 1/2" / Pintura em base anticorrosiva</t>
  </si>
  <si>
    <t>Cerâmica tipo Plan, inclinação 35%  (m²=área de projeção do telhado x 1,12)</t>
  </si>
  <si>
    <t>Fornecimento, transporte e colocação de cumeeira:</t>
  </si>
  <si>
    <t>Fornecimento,transporte e substituição de tubulação em PVC esgoto, inclusive execução de rasgo em alvenaria e enchimento de rasgo com argamassa para passagem da tubulação:</t>
  </si>
  <si>
    <t>Fornecimento e colocação de régua de proteção:</t>
  </si>
  <si>
    <r>
      <t xml:space="preserve">Esmalte em esquadrias de ferro com duas demãos sem aplicação de zarcão </t>
    </r>
    <r>
      <rPr>
        <b/>
        <i/>
        <sz val="12"/>
        <rFont val="Arial"/>
        <family val="2"/>
      </rPr>
      <t>(utilizar somente em casos de pintura direta sobre a tinta antiga, nas reformas)</t>
    </r>
  </si>
  <si>
    <t>OUTROS</t>
  </si>
  <si>
    <t>240000</t>
  </si>
  <si>
    <t>Quadro de cartazes (1,20x1,20)m, forrado com feltro preso a chapa de MDF, emoldurados com réguas de madeira (peroba rosa) sem porta de vidro e=4cm</t>
  </si>
  <si>
    <t>Barrado à óleo, sem emassamento (Tinta à óleo externa com duas demãos), inclusive selador</t>
  </si>
  <si>
    <t>Latex PVA em parede interna,sem emassamento (duas demãos) inclusive selador</t>
  </si>
  <si>
    <t>Fornecimento e colocação de placa de obra em chapa galvanizada (3,00 X 2,00m)   -  Governo do Estado  -  (Ampliação e / ou Reforma acima de R$ 30.000,00)</t>
  </si>
  <si>
    <t>Cerâmica tipo Plan, inclinação 35% (m²= área de projeção do telhado x 1,12)</t>
  </si>
  <si>
    <t>Para telha cerâmica (3 unidades / m)</t>
  </si>
  <si>
    <t>Caiação em parede externa com 03 demãos</t>
  </si>
  <si>
    <t>Muro</t>
  </si>
  <si>
    <t xml:space="preserve">Paredes externas </t>
  </si>
  <si>
    <t>PREFEITURA  DE PATOS DE MINAS</t>
  </si>
  <si>
    <t>Secretaria  Municipal de Planejamento e Urbanismo</t>
  </si>
  <si>
    <t xml:space="preserve">Remendos em sala de aula </t>
  </si>
  <si>
    <t>Execução de tampas p/ canaletas de águas pluviais</t>
  </si>
  <si>
    <t>Portas e regua de proteção de carteiras</t>
  </si>
  <si>
    <t>CRONOGRAMA FÍSICO-FINANCEIRO</t>
  </si>
  <si>
    <t>VALOR</t>
  </si>
  <si>
    <t>% INC.</t>
  </si>
  <si>
    <t>1º MÊS</t>
  </si>
  <si>
    <t>2º MÊS</t>
  </si>
  <si>
    <t>3º MÊS</t>
  </si>
  <si>
    <t>4º MÊS</t>
  </si>
  <si>
    <t>5º MÊS</t>
  </si>
  <si>
    <t>6º MÊS</t>
  </si>
  <si>
    <t>%</t>
  </si>
  <si>
    <t xml:space="preserve"> DEMOLIÇÕES E REMOÇÕES</t>
  </si>
  <si>
    <t>BANCADAS E PRATELEIRAS</t>
  </si>
  <si>
    <t>MANUTENÇÃO / DIVERSOS</t>
  </si>
  <si>
    <t>QUADRA</t>
  </si>
  <si>
    <t>POÇO ARTESIANO / CISTERNA</t>
  </si>
  <si>
    <t>TOTAL MENSAL</t>
  </si>
  <si>
    <t>###</t>
  </si>
  <si>
    <t>TOTAL ACUMULADO</t>
  </si>
  <si>
    <t>TOTAL GERAL</t>
  </si>
  <si>
    <t>Orientações de Preenchimento:</t>
  </si>
  <si>
    <t>Indicar no item DESCRIÇÃO o serviço autorizado a ser executado</t>
  </si>
  <si>
    <t>No item VALOR, digitar o subtotal correspondente aos seu serviços</t>
  </si>
  <si>
    <t>No item %, digitar a porcentagem a ser executada a cada mês</t>
  </si>
  <si>
    <t>O item TOTAL ACUMULADO representa o valor total do contrato.</t>
  </si>
  <si>
    <t>OBRA:  Reforma</t>
  </si>
  <si>
    <t>ESCOLA :  E. M. Cônego Getúlio - Distrito de Pilar</t>
  </si>
  <si>
    <t>MUNICÍPIO: Patos de Minas/MG</t>
  </si>
  <si>
    <t>060106</t>
  </si>
  <si>
    <t>Alvenaria de vedação com bloco de concreto, 9x19x39 cm, espessura da parede 9 cm, juntas de 10mm com argamassa mista de cimento, cal hidratada e areia sem peneirar traço 1:0,5:8 - tipo 2</t>
  </si>
  <si>
    <t>Muro divisório - Respaldo</t>
  </si>
  <si>
    <t>4</t>
  </si>
  <si>
    <t>Alvenaria de bloco de concreto cheio, concreto fck 15 MPa sem armação, espessura de 20 cm</t>
  </si>
  <si>
    <t>ESCOLA:   E. M. Cônego Getúlio                                                                                     SRE: PATOS DE MINAS</t>
  </si>
  <si>
    <t>MUNICÍPIO:   Patos de Minas/MG - Distrito de Pilar                                                    SERVIÇO: Reforma</t>
  </si>
  <si>
    <t>REFERÊNCIA: AGOSTO 2011</t>
  </si>
  <si>
    <t>PREÇO UNITÁRIO C/LDI</t>
  </si>
  <si>
    <t xml:space="preserve">SUB-TOTAL </t>
  </si>
  <si>
    <t>PREÇO UNITÁRIO S/LDI</t>
  </si>
  <si>
    <t>INDICE</t>
  </si>
  <si>
    <t>PREÇO SEM LDI</t>
  </si>
  <si>
    <t>UNITÁRIO</t>
  </si>
  <si>
    <t>PREÇO COM LDI</t>
  </si>
  <si>
    <t>LOCAL DE INTERVENÇÃO</t>
  </si>
  <si>
    <t>LDI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</si>
</sst>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\ ;&quot; (&quot;#,##0.00\);&quot; -&quot;#\ ;@\ "/>
    <numFmt numFmtId="173" formatCode="_(* #,##0.00_);_(* \(#,##0.00\);_(* \-??_);_(@_)"/>
    <numFmt numFmtId="174" formatCode="0.00_);\(0.00\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 * #,##0.00_ ;_ * \-#,##0.00_ ;_ * &quot;-&quot;??_ ;_ @_ "/>
    <numFmt numFmtId="181" formatCode="0.0%"/>
    <numFmt numFmtId="182" formatCode="0.00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0" applyNumberFormat="0" applyBorder="0" applyAlignment="0" applyProtection="0"/>
    <xf numFmtId="0" fontId="18" fillId="2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21" fillId="3" borderId="1" applyNumberFormat="0" applyAlignment="0" applyProtection="0"/>
    <xf numFmtId="0" fontId="2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2" borderId="5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38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6" fontId="8" fillId="0" borderId="12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3" fontId="0" fillId="0" borderId="19" xfId="51" applyFont="1" applyBorder="1" applyAlignment="1">
      <alignment vertical="center"/>
    </xf>
    <xf numFmtId="9" fontId="0" fillId="0" borderId="19" xfId="49" applyFont="1" applyBorder="1" applyAlignment="1">
      <alignment vertical="center"/>
    </xf>
    <xf numFmtId="43" fontId="0" fillId="0" borderId="19" xfId="5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3" fontId="0" fillId="0" borderId="18" xfId="51" applyFont="1" applyBorder="1" applyAlignment="1">
      <alignment vertical="center"/>
    </xf>
    <xf numFmtId="9" fontId="0" fillId="0" borderId="18" xfId="49" applyFont="1" applyBorder="1" applyAlignment="1">
      <alignment vertical="center"/>
    </xf>
    <xf numFmtId="0" fontId="0" fillId="0" borderId="20" xfId="0" applyBorder="1" applyAlignment="1">
      <alignment vertical="center"/>
    </xf>
    <xf numFmtId="9" fontId="0" fillId="0" borderId="20" xfId="49" applyFont="1" applyBorder="1" applyAlignment="1">
      <alignment vertical="center"/>
    </xf>
    <xf numFmtId="43" fontId="0" fillId="0" borderId="18" xfId="5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43" fontId="0" fillId="0" borderId="19" xfId="51" applyFont="1" applyFill="1" applyBorder="1" applyAlignment="1">
      <alignment vertical="center"/>
    </xf>
    <xf numFmtId="10" fontId="0" fillId="0" borderId="18" xfId="49" applyNumberFormat="1" applyFont="1" applyFill="1" applyBorder="1" applyAlignment="1">
      <alignment horizontal="center" vertical="center"/>
    </xf>
    <xf numFmtId="10" fontId="0" fillId="0" borderId="19" xfId="0" applyNumberFormat="1" applyFill="1" applyBorder="1" applyAlignment="1">
      <alignment vertical="center"/>
    </xf>
    <xf numFmtId="9" fontId="0" fillId="0" borderId="19" xfId="49" applyFont="1" applyFill="1" applyBorder="1" applyAlignment="1">
      <alignment vertical="center"/>
    </xf>
    <xf numFmtId="43" fontId="0" fillId="0" borderId="18" xfId="51" applyFont="1" applyFill="1" applyBorder="1" applyAlignment="1">
      <alignment vertical="center"/>
    </xf>
    <xf numFmtId="10" fontId="0" fillId="0" borderId="18" xfId="0" applyNumberFormat="1" applyFill="1" applyBorder="1" applyAlignment="1">
      <alignment vertical="center"/>
    </xf>
    <xf numFmtId="43" fontId="0" fillId="0" borderId="20" xfId="51" applyFont="1" applyFill="1" applyBorder="1" applyAlignment="1">
      <alignment vertical="center"/>
    </xf>
    <xf numFmtId="10" fontId="0" fillId="0" borderId="20" xfId="49" applyNumberFormat="1" applyFont="1" applyFill="1" applyBorder="1" applyAlignment="1">
      <alignment horizontal="center" vertical="center"/>
    </xf>
    <xf numFmtId="10" fontId="0" fillId="0" borderId="20" xfId="0" applyNumberFormat="1" applyFill="1" applyBorder="1" applyAlignment="1">
      <alignment vertical="center"/>
    </xf>
    <xf numFmtId="10" fontId="0" fillId="0" borderId="19" xfId="51" applyNumberFormat="1" applyFont="1" applyFill="1" applyBorder="1" applyAlignment="1">
      <alignment horizontal="center" vertical="center"/>
    </xf>
    <xf numFmtId="43" fontId="7" fillId="0" borderId="18" xfId="51" applyFont="1" applyFill="1" applyBorder="1" applyAlignment="1">
      <alignment horizontal="center" vertical="center"/>
    </xf>
    <xf numFmtId="10" fontId="0" fillId="0" borderId="0" xfId="49" applyNumberFormat="1" applyFont="1" applyFill="1" applyAlignment="1">
      <alignment horizontal="center" vertical="center"/>
    </xf>
    <xf numFmtId="10" fontId="0" fillId="0" borderId="0" xfId="0" applyNumberFormat="1" applyFill="1" applyAlignment="1">
      <alignment vertical="center"/>
    </xf>
    <xf numFmtId="43" fontId="0" fillId="0" borderId="21" xfId="51" applyFont="1" applyFill="1" applyBorder="1" applyAlignment="1">
      <alignment vertical="center"/>
    </xf>
    <xf numFmtId="9" fontId="0" fillId="0" borderId="20" xfId="0" applyNumberFormat="1" applyFill="1" applyBorder="1" applyAlignment="1">
      <alignment vertical="center"/>
    </xf>
    <xf numFmtId="9" fontId="0" fillId="0" borderId="20" xfId="49" applyFont="1" applyFill="1" applyBorder="1" applyAlignment="1">
      <alignment vertical="center"/>
    </xf>
    <xf numFmtId="43" fontId="0" fillId="0" borderId="20" xfId="51" applyFont="1" applyBorder="1" applyAlignment="1">
      <alignment vertical="center"/>
    </xf>
    <xf numFmtId="43" fontId="0" fillId="0" borderId="20" xfId="51" applyFont="1" applyBorder="1" applyAlignment="1">
      <alignment horizontal="center" vertical="center"/>
    </xf>
    <xf numFmtId="43" fontId="0" fillId="0" borderId="22" xfId="51" applyFont="1" applyBorder="1" applyAlignment="1">
      <alignment horizontal="center" vertical="center"/>
    </xf>
    <xf numFmtId="43" fontId="7" fillId="0" borderId="23" xfId="51" applyFont="1" applyFill="1" applyBorder="1" applyAlignment="1">
      <alignment vertical="center"/>
    </xf>
    <xf numFmtId="10" fontId="7" fillId="0" borderId="23" xfId="49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43" fontId="7" fillId="0" borderId="23" xfId="51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3" fontId="7" fillId="0" borderId="23" xfId="51" applyFont="1" applyBorder="1" applyAlignment="1">
      <alignment horizontal="center" vertical="center"/>
    </xf>
    <xf numFmtId="43" fontId="7" fillId="0" borderId="24" xfId="51" applyFont="1" applyBorder="1" applyAlignment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49" fontId="5" fillId="2" borderId="26" xfId="0" applyNumberFormat="1" applyFont="1" applyFill="1" applyBorder="1" applyAlignment="1" applyProtection="1">
      <alignment vertical="center"/>
      <protection/>
    </xf>
    <xf numFmtId="49" fontId="5" fillId="2" borderId="27" xfId="0" applyNumberFormat="1" applyFont="1" applyFill="1" applyBorder="1" applyAlignment="1" applyProtection="1">
      <alignment vertical="center"/>
      <protection/>
    </xf>
    <xf numFmtId="49" fontId="5" fillId="0" borderId="28" xfId="0" applyNumberFormat="1" applyFont="1" applyFill="1" applyBorder="1" applyAlignment="1" applyProtection="1">
      <alignment vertical="center"/>
      <protection/>
    </xf>
    <xf numFmtId="49" fontId="5" fillId="2" borderId="28" xfId="0" applyNumberFormat="1" applyFont="1" applyFill="1" applyBorder="1" applyAlignment="1" applyProtection="1">
      <alignment vertical="center"/>
      <protection/>
    </xf>
    <xf numFmtId="49" fontId="5" fillId="2" borderId="29" xfId="0" applyNumberFormat="1" applyFont="1" applyFill="1" applyBorder="1" applyAlignment="1" applyProtection="1">
      <alignment vertical="center"/>
      <protection/>
    </xf>
    <xf numFmtId="49" fontId="5" fillId="2" borderId="30" xfId="0" applyNumberFormat="1" applyFont="1" applyFill="1" applyBorder="1" applyAlignment="1" applyProtection="1">
      <alignment vertical="center"/>
      <protection/>
    </xf>
    <xf numFmtId="49" fontId="5" fillId="2" borderId="18" xfId="0" applyNumberFormat="1" applyFont="1" applyFill="1" applyBorder="1" applyAlignment="1" applyProtection="1">
      <alignment vertical="center"/>
      <protection/>
    </xf>
    <xf numFmtId="49" fontId="0" fillId="2" borderId="31" xfId="0" applyNumberFormat="1" applyFont="1" applyFill="1" applyBorder="1" applyAlignment="1" applyProtection="1">
      <alignment/>
      <protection/>
    </xf>
    <xf numFmtId="0" fontId="7" fillId="2" borderId="18" xfId="0" applyFont="1" applyFill="1" applyBorder="1" applyAlignment="1" applyProtection="1">
      <alignment horizontal="center"/>
      <protection/>
    </xf>
    <xf numFmtId="0" fontId="5" fillId="2" borderId="18" xfId="0" applyFont="1" applyFill="1" applyBorder="1" applyAlignment="1" applyProtection="1">
      <alignment horizontal="center"/>
      <protection/>
    </xf>
    <xf numFmtId="49" fontId="10" fillId="2" borderId="31" xfId="0" applyNumberFormat="1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43" fontId="6" fillId="0" borderId="18" xfId="5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/>
      <protection/>
    </xf>
    <xf numFmtId="49" fontId="5" fillId="2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4" fontId="0" fillId="0" borderId="32" xfId="0" applyNumberFormat="1" applyFont="1" applyFill="1" applyBorder="1" applyAlignment="1" applyProtection="1">
      <alignment horizontal="center" vertical="center" wrapText="1"/>
      <protection/>
    </xf>
    <xf numFmtId="43" fontId="0" fillId="0" borderId="32" xfId="51" applyFont="1" applyFill="1" applyBorder="1" applyAlignment="1" applyProtection="1">
      <alignment horizontal="center" vertical="center" wrapText="1"/>
      <protection/>
    </xf>
    <xf numFmtId="172" fontId="9" fillId="2" borderId="33" xfId="0" applyNumberFormat="1" applyFont="1" applyFill="1" applyBorder="1" applyAlignment="1" applyProtection="1">
      <alignment horizontal="center" vertical="center"/>
      <protection/>
    </xf>
    <xf numFmtId="49" fontId="5" fillId="2" borderId="34" xfId="0" applyNumberFormat="1" applyFont="1" applyFill="1" applyBorder="1" applyAlignment="1" applyProtection="1">
      <alignment horizontal="center" vertical="top"/>
      <protection/>
    </xf>
    <xf numFmtId="0" fontId="5" fillId="2" borderId="35" xfId="0" applyFont="1" applyFill="1" applyBorder="1" applyAlignment="1" applyProtection="1">
      <alignment horizontal="left" vertical="top" wrapText="1"/>
      <protection/>
    </xf>
    <xf numFmtId="0" fontId="6" fillId="0" borderId="35" xfId="0" applyFont="1" applyFill="1" applyBorder="1" applyAlignment="1" applyProtection="1">
      <alignment horizontal="center" vertical="top"/>
      <protection/>
    </xf>
    <xf numFmtId="4" fontId="0" fillId="0" borderId="35" xfId="0" applyNumberFormat="1" applyFont="1" applyFill="1" applyBorder="1" applyAlignment="1" applyProtection="1">
      <alignment horizontal="center" vertical="top" wrapText="1"/>
      <protection/>
    </xf>
    <xf numFmtId="172" fontId="0" fillId="0" borderId="35" xfId="0" applyNumberFormat="1" applyFont="1" applyFill="1" applyBorder="1" applyAlignment="1" applyProtection="1">
      <alignment horizontal="center" vertical="top"/>
      <protection/>
    </xf>
    <xf numFmtId="172" fontId="9" fillId="2" borderId="33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/>
      <protection/>
    </xf>
    <xf numFmtId="49" fontId="7" fillId="2" borderId="36" xfId="0" applyNumberFormat="1" applyFont="1" applyFill="1" applyBorder="1" applyAlignment="1" applyProtection="1">
      <alignment horizontal="center" vertical="center"/>
      <protection/>
    </xf>
    <xf numFmtId="0" fontId="6" fillId="2" borderId="37" xfId="0" applyFont="1" applyFill="1" applyBorder="1" applyAlignment="1" applyProtection="1">
      <alignment horizontal="left" vertical="top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43" fontId="0" fillId="0" borderId="28" xfId="51" applyFont="1" applyFill="1" applyBorder="1" applyAlignment="1" applyProtection="1">
      <alignment horizontal="center" vertical="center" wrapText="1"/>
      <protection/>
    </xf>
    <xf numFmtId="172" fontId="0" fillId="0" borderId="28" xfId="0" applyNumberFormat="1" applyFont="1" applyFill="1" applyBorder="1" applyAlignment="1" applyProtection="1">
      <alignment horizontal="center" vertical="center"/>
      <protection/>
    </xf>
    <xf numFmtId="172" fontId="10" fillId="2" borderId="33" xfId="0" applyNumberFormat="1" applyFont="1" applyFill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top" wrapText="1"/>
      <protection/>
    </xf>
    <xf numFmtId="172" fontId="0" fillId="0" borderId="38" xfId="0" applyNumberFormat="1" applyFont="1" applyFill="1" applyBorder="1" applyAlignment="1" applyProtection="1">
      <alignment horizontal="center" vertical="top"/>
      <protection/>
    </xf>
    <xf numFmtId="2" fontId="5" fillId="2" borderId="35" xfId="0" applyNumberFormat="1" applyFont="1" applyFill="1" applyBorder="1" applyAlignment="1" applyProtection="1">
      <alignment horizontal="left" vertical="top" wrapText="1"/>
      <protection/>
    </xf>
    <xf numFmtId="2" fontId="0" fillId="0" borderId="35" xfId="0" applyNumberFormat="1" applyFont="1" applyFill="1" applyBorder="1" applyAlignment="1" applyProtection="1">
      <alignment horizontal="center" vertical="top" wrapText="1"/>
      <protection/>
    </xf>
    <xf numFmtId="172" fontId="0" fillId="0" borderId="39" xfId="0" applyNumberFormat="1" applyFont="1" applyFill="1" applyBorder="1" applyAlignment="1" applyProtection="1">
      <alignment horizontal="center" vertical="top"/>
      <protection/>
    </xf>
    <xf numFmtId="172" fontId="6" fillId="2" borderId="33" xfId="0" applyNumberFormat="1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vertical="top"/>
      <protection/>
    </xf>
    <xf numFmtId="2" fontId="0" fillId="0" borderId="37" xfId="0" applyNumberFormat="1" applyFont="1" applyFill="1" applyBorder="1" applyAlignment="1" applyProtection="1">
      <alignment horizontal="center" vertical="top" wrapText="1"/>
      <protection/>
    </xf>
    <xf numFmtId="0" fontId="5" fillId="2" borderId="40" xfId="0" applyFont="1" applyFill="1" applyBorder="1" applyAlignment="1" applyProtection="1">
      <alignment vertical="top" wrapText="1"/>
      <protection/>
    </xf>
    <xf numFmtId="174" fontId="0" fillId="0" borderId="19" xfId="0" applyNumberFormat="1" applyFont="1" applyFill="1" applyBorder="1" applyAlignment="1" applyProtection="1">
      <alignment horizontal="center" vertical="top"/>
      <protection/>
    </xf>
    <xf numFmtId="49" fontId="7" fillId="2" borderId="36" xfId="0" applyNumberFormat="1" applyFont="1" applyFill="1" applyBorder="1" applyAlignment="1" applyProtection="1">
      <alignment horizontal="center" vertical="top"/>
      <protection/>
    </xf>
    <xf numFmtId="0" fontId="0" fillId="2" borderId="37" xfId="0" applyFont="1" applyFill="1" applyBorder="1" applyAlignment="1" applyProtection="1">
      <alignment horizontal="left" vertical="top" wrapText="1"/>
      <protection/>
    </xf>
    <xf numFmtId="43" fontId="0" fillId="0" borderId="41" xfId="51" applyFont="1" applyFill="1" applyBorder="1" applyAlignment="1" applyProtection="1">
      <alignment horizontal="center" vertical="center" wrapText="1"/>
      <protection/>
    </xf>
    <xf numFmtId="172" fontId="0" fillId="0" borderId="42" xfId="0" applyNumberFormat="1" applyFont="1" applyFill="1" applyBorder="1" applyAlignment="1" applyProtection="1">
      <alignment horizontal="center" vertical="top"/>
      <protection/>
    </xf>
    <xf numFmtId="49" fontId="5" fillId="2" borderId="43" xfId="0" applyNumberFormat="1" applyFont="1" applyFill="1" applyBorder="1" applyAlignment="1" applyProtection="1">
      <alignment horizontal="center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top" wrapText="1"/>
      <protection/>
    </xf>
    <xf numFmtId="49" fontId="5" fillId="2" borderId="44" xfId="0" applyNumberFormat="1" applyFont="1" applyFill="1" applyBorder="1" applyAlignment="1" applyProtection="1">
      <alignment horizontal="center" vertical="top"/>
      <protection/>
    </xf>
    <xf numFmtId="0" fontId="5" fillId="2" borderId="32" xfId="0" applyFont="1" applyFill="1" applyBorder="1" applyAlignment="1" applyProtection="1">
      <alignment horizontal="left" vertical="top" wrapText="1"/>
      <protection/>
    </xf>
    <xf numFmtId="172" fontId="6" fillId="2" borderId="33" xfId="0" applyNumberFormat="1" applyFont="1" applyFill="1" applyBorder="1" applyAlignment="1" applyProtection="1">
      <alignment horizontal="left" vertical="top" wrapText="1"/>
      <protection/>
    </xf>
    <xf numFmtId="49" fontId="5" fillId="2" borderId="36" xfId="0" applyNumberFormat="1" applyFont="1" applyFill="1" applyBorder="1" applyAlignment="1" applyProtection="1">
      <alignment horizontal="center" vertical="top"/>
      <protection/>
    </xf>
    <xf numFmtId="2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top" wrapText="1"/>
      <protection/>
    </xf>
    <xf numFmtId="2" fontId="7" fillId="0" borderId="32" xfId="0" applyNumberFormat="1" applyFont="1" applyFill="1" applyBorder="1" applyAlignment="1" applyProtection="1">
      <alignment horizontal="center" vertical="top" wrapText="1"/>
      <protection/>
    </xf>
    <xf numFmtId="49" fontId="5" fillId="2" borderId="44" xfId="0" applyNumberFormat="1" applyFont="1" applyFill="1" applyBorder="1" applyAlignment="1" applyProtection="1">
      <alignment horizontal="center" vertical="center"/>
      <protection/>
    </xf>
    <xf numFmtId="0" fontId="11" fillId="2" borderId="32" xfId="0" applyFont="1" applyFill="1" applyBorder="1" applyAlignment="1" applyProtection="1">
      <alignment horizontal="left" vertical="top" wrapText="1"/>
      <protection/>
    </xf>
    <xf numFmtId="2" fontId="7" fillId="0" borderId="35" xfId="0" applyNumberFormat="1" applyFont="1" applyFill="1" applyBorder="1" applyAlignment="1" applyProtection="1">
      <alignment horizontal="center" vertical="top" wrapText="1"/>
      <protection/>
    </xf>
    <xf numFmtId="49" fontId="5" fillId="2" borderId="31" xfId="0" applyNumberFormat="1" applyFont="1" applyFill="1" applyBorder="1" applyAlignment="1" applyProtection="1">
      <alignment horizontal="center" vertical="center" wrapText="1"/>
      <protection/>
    </xf>
    <xf numFmtId="49" fontId="5" fillId="2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top" wrapText="1"/>
      <protection/>
    </xf>
    <xf numFmtId="49" fontId="11" fillId="2" borderId="35" xfId="0" applyNumberFormat="1" applyFont="1" applyFill="1" applyBorder="1" applyAlignment="1" applyProtection="1">
      <alignment horizontal="left" vertical="top" wrapText="1"/>
      <protection/>
    </xf>
    <xf numFmtId="0" fontId="11" fillId="2" borderId="35" xfId="0" applyFont="1" applyFill="1" applyBorder="1" applyAlignment="1" applyProtection="1">
      <alignment horizontal="left" vertical="top" wrapText="1"/>
      <protection/>
    </xf>
    <xf numFmtId="2" fontId="0" fillId="0" borderId="35" xfId="0" applyNumberFormat="1" applyFont="1" applyFill="1" applyBorder="1" applyAlignment="1" applyProtection="1">
      <alignment horizontal="center" vertical="top"/>
      <protection/>
    </xf>
    <xf numFmtId="49" fontId="7" fillId="2" borderId="36" xfId="0" applyNumberFormat="1" applyFont="1" applyFill="1" applyBorder="1" applyAlignment="1" applyProtection="1">
      <alignment horizontal="center" vertical="top" wrapText="1"/>
      <protection/>
    </xf>
    <xf numFmtId="43" fontId="0" fillId="0" borderId="28" xfId="51" applyFont="1" applyFill="1" applyBorder="1" applyAlignment="1" applyProtection="1">
      <alignment horizontal="center" vertical="center"/>
      <protection/>
    </xf>
    <xf numFmtId="49" fontId="5" fillId="2" borderId="34" xfId="0" applyNumberFormat="1" applyFont="1" applyFill="1" applyBorder="1" applyAlignment="1" applyProtection="1">
      <alignment horizontal="center" vertical="top" wrapText="1"/>
      <protection/>
    </xf>
    <xf numFmtId="0" fontId="5" fillId="2" borderId="37" xfId="0" applyFont="1" applyFill="1" applyBorder="1" applyAlignment="1" applyProtection="1">
      <alignment horizontal="left" vertical="top" wrapText="1"/>
      <protection/>
    </xf>
    <xf numFmtId="0" fontId="7" fillId="2" borderId="37" xfId="0" applyFont="1" applyFill="1" applyBorder="1" applyAlignment="1" applyProtection="1">
      <alignment horizontal="left" vertical="top" wrapText="1"/>
      <protection/>
    </xf>
    <xf numFmtId="2" fontId="0" fillId="0" borderId="32" xfId="0" applyNumberFormat="1" applyFont="1" applyFill="1" applyBorder="1" applyAlignment="1" applyProtection="1">
      <alignment horizontal="center" vertical="center" wrapText="1"/>
      <protection/>
    </xf>
    <xf numFmtId="172" fontId="0" fillId="0" borderId="39" xfId="0" applyNumberFormat="1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 wrapText="1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43" fontId="0" fillId="0" borderId="32" xfId="51" applyFont="1" applyFill="1" applyBorder="1" applyAlignment="1" applyProtection="1">
      <alignment horizontal="center" vertical="top" wrapText="1"/>
      <protection/>
    </xf>
    <xf numFmtId="0" fontId="5" fillId="2" borderId="35" xfId="0" applyFont="1" applyFill="1" applyBorder="1" applyAlignment="1" applyProtection="1">
      <alignment wrapText="1"/>
      <protection/>
    </xf>
    <xf numFmtId="0" fontId="7" fillId="2" borderId="0" xfId="0" applyFont="1" applyFill="1" applyBorder="1" applyAlignment="1" applyProtection="1">
      <alignment vertical="top"/>
      <protection/>
    </xf>
    <xf numFmtId="1" fontId="5" fillId="2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Border="1" applyAlignment="1" applyProtection="1">
      <alignment/>
      <protection/>
    </xf>
    <xf numFmtId="1" fontId="5" fillId="2" borderId="44" xfId="0" applyNumberFormat="1" applyFont="1" applyFill="1" applyBorder="1" applyAlignment="1" applyProtection="1">
      <alignment horizontal="center" vertical="top"/>
      <protection/>
    </xf>
    <xf numFmtId="1" fontId="5" fillId="2" borderId="34" xfId="0" applyNumberFormat="1" applyFont="1" applyFill="1" applyBorder="1" applyAlignment="1" applyProtection="1">
      <alignment horizontal="center" vertical="top"/>
      <protection/>
    </xf>
    <xf numFmtId="1" fontId="5" fillId="2" borderId="45" xfId="0" applyNumberFormat="1" applyFont="1" applyFill="1" applyBorder="1" applyAlignment="1" applyProtection="1">
      <alignment horizontal="center" vertical="top"/>
      <protection/>
    </xf>
    <xf numFmtId="0" fontId="11" fillId="2" borderId="42" xfId="0" applyFont="1" applyFill="1" applyBorder="1" applyAlignment="1" applyProtection="1">
      <alignment horizontal="left" vertical="top" wrapText="1"/>
      <protection/>
    </xf>
    <xf numFmtId="172" fontId="6" fillId="2" borderId="33" xfId="0" applyNumberFormat="1" applyFont="1" applyFill="1" applyBorder="1" applyAlignment="1" applyProtection="1">
      <alignment horizontal="center" vertical="top"/>
      <protection/>
    </xf>
    <xf numFmtId="1" fontId="5" fillId="2" borderId="36" xfId="0" applyNumberFormat="1" applyFont="1" applyFill="1" applyBorder="1" applyAlignment="1" applyProtection="1">
      <alignment horizontal="center" vertical="top"/>
      <protection/>
    </xf>
    <xf numFmtId="0" fontId="6" fillId="2" borderId="37" xfId="0" applyFont="1" applyFill="1" applyBorder="1" applyAlignment="1" applyProtection="1">
      <alignment horizontal="left" vertical="top" wrapText="1" shrinkToFit="1"/>
      <protection/>
    </xf>
    <xf numFmtId="0" fontId="14" fillId="2" borderId="0" xfId="0" applyFont="1" applyFill="1" applyBorder="1" applyAlignment="1" applyProtection="1">
      <alignment/>
      <protection/>
    </xf>
    <xf numFmtId="49" fontId="7" fillId="2" borderId="46" xfId="0" applyNumberFormat="1" applyFont="1" applyFill="1" applyBorder="1" applyAlignment="1" applyProtection="1">
      <alignment horizontal="center" vertical="top"/>
      <protection/>
    </xf>
    <xf numFmtId="0" fontId="0" fillId="2" borderId="19" xfId="0" applyFont="1" applyFill="1" applyBorder="1" applyAlignment="1" applyProtection="1">
      <alignment horizontal="left" vertical="top" wrapText="1"/>
      <protection/>
    </xf>
    <xf numFmtId="172" fontId="0" fillId="0" borderId="47" xfId="0" applyNumberFormat="1" applyFont="1" applyFill="1" applyBorder="1" applyAlignment="1" applyProtection="1">
      <alignment horizontal="center" vertical="center"/>
      <protection/>
    </xf>
    <xf numFmtId="43" fontId="0" fillId="0" borderId="47" xfId="5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49" fontId="5" fillId="2" borderId="31" xfId="0" applyNumberFormat="1" applyFont="1" applyFill="1" applyBorder="1" applyAlignment="1" applyProtection="1">
      <alignment horizontal="center" vertical="top" wrapText="1"/>
      <protection/>
    </xf>
    <xf numFmtId="0" fontId="10" fillId="2" borderId="48" xfId="0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2" fontId="0" fillId="0" borderId="18" xfId="0" applyNumberFormat="1" applyFont="1" applyFill="1" applyBorder="1" applyAlignment="1" applyProtection="1">
      <alignment horizontal="center" vertical="top" wrapText="1"/>
      <protection/>
    </xf>
    <xf numFmtId="43" fontId="0" fillId="0" borderId="18" xfId="51" applyFont="1" applyFill="1" applyBorder="1" applyAlignment="1" applyProtection="1">
      <alignment horizontal="center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/>
      <protection/>
    </xf>
    <xf numFmtId="172" fontId="9" fillId="2" borderId="49" xfId="0" applyNumberFormat="1" applyFont="1" applyFill="1" applyBorder="1" applyAlignment="1" applyProtection="1">
      <alignment horizontal="center" vertical="center"/>
      <protection/>
    </xf>
    <xf numFmtId="49" fontId="5" fillId="2" borderId="44" xfId="0" applyNumberFormat="1" applyFont="1" applyFill="1" applyBorder="1" applyAlignment="1" applyProtection="1">
      <alignment horizontal="center" vertical="top" wrapText="1"/>
      <protection/>
    </xf>
    <xf numFmtId="0" fontId="6" fillId="0" borderId="5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51" xfId="0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2" fontId="0" fillId="0" borderId="19" xfId="0" applyNumberFormat="1" applyFont="1" applyFill="1" applyBorder="1" applyAlignment="1" applyProtection="1">
      <alignment horizontal="center" vertical="top"/>
      <protection/>
    </xf>
    <xf numFmtId="172" fontId="0" fillId="0" borderId="19" xfId="0" applyNumberFormat="1" applyFont="1" applyFill="1" applyBorder="1" applyAlignment="1" applyProtection="1">
      <alignment horizontal="center" vertical="top"/>
      <protection/>
    </xf>
    <xf numFmtId="49" fontId="0" fillId="2" borderId="36" xfId="0" applyNumberFormat="1" applyFont="1" applyFill="1" applyBorder="1" applyAlignment="1" applyProtection="1">
      <alignment/>
      <protection/>
    </xf>
    <xf numFmtId="0" fontId="0" fillId="2" borderId="37" xfId="0" applyFont="1" applyFill="1" applyBorder="1" applyAlignment="1" applyProtection="1">
      <alignment/>
      <protection/>
    </xf>
    <xf numFmtId="172" fontId="7" fillId="0" borderId="28" xfId="0" applyNumberFormat="1" applyFont="1" applyFill="1" applyBorder="1" applyAlignment="1" applyProtection="1">
      <alignment horizontal="center" vertical="center"/>
      <protection/>
    </xf>
    <xf numFmtId="172" fontId="10" fillId="2" borderId="33" xfId="0" applyNumberFormat="1" applyFont="1" applyFill="1" applyBorder="1" applyAlignment="1" applyProtection="1">
      <alignment horizontal="center" vertical="top"/>
      <protection/>
    </xf>
    <xf numFmtId="172" fontId="0" fillId="0" borderId="32" xfId="0" applyNumberFormat="1" applyFont="1" applyFill="1" applyBorder="1" applyAlignment="1" applyProtection="1">
      <alignment horizontal="center" vertical="top"/>
      <protection/>
    </xf>
    <xf numFmtId="0" fontId="14" fillId="2" borderId="0" xfId="0" applyFont="1" applyFill="1" applyBorder="1" applyAlignment="1" applyProtection="1">
      <alignment/>
      <protection/>
    </xf>
    <xf numFmtId="49" fontId="5" fillId="2" borderId="45" xfId="0" applyNumberFormat="1" applyFont="1" applyFill="1" applyBorder="1" applyAlignment="1" applyProtection="1">
      <alignment horizontal="center" vertical="top" wrapText="1"/>
      <protection/>
    </xf>
    <xf numFmtId="0" fontId="5" fillId="2" borderId="42" xfId="0" applyFont="1" applyFill="1" applyBorder="1" applyAlignment="1" applyProtection="1">
      <alignment horizontal="left" vertical="top" wrapText="1"/>
      <protection/>
    </xf>
    <xf numFmtId="2" fontId="0" fillId="0" borderId="52" xfId="0" applyNumberFormat="1" applyFont="1" applyFill="1" applyBorder="1" applyAlignment="1" applyProtection="1">
      <alignment horizontal="center" vertical="top" wrapText="1"/>
      <protection/>
    </xf>
    <xf numFmtId="0" fontId="6" fillId="2" borderId="35" xfId="0" applyFont="1" applyFill="1" applyBorder="1" applyAlignment="1" applyProtection="1">
      <alignment horizontal="left" vertical="top" wrapText="1"/>
      <protection/>
    </xf>
    <xf numFmtId="2" fontId="0" fillId="0" borderId="37" xfId="0" applyNumberFormat="1" applyFont="1" applyFill="1" applyBorder="1" applyAlignment="1" applyProtection="1">
      <alignment horizontal="center" vertical="top"/>
      <protection/>
    </xf>
    <xf numFmtId="172" fontId="0" fillId="0" borderId="37" xfId="0" applyNumberFormat="1" applyFont="1" applyFill="1" applyBorder="1" applyAlignment="1" applyProtection="1">
      <alignment horizontal="center" vertical="top"/>
      <protection/>
    </xf>
    <xf numFmtId="49" fontId="0" fillId="2" borderId="34" xfId="0" applyNumberFormat="1" applyFont="1" applyFill="1" applyBorder="1" applyAlignment="1" applyProtection="1">
      <alignment/>
      <protection/>
    </xf>
    <xf numFmtId="0" fontId="0" fillId="2" borderId="35" xfId="0" applyFont="1" applyFill="1" applyBorder="1" applyAlignment="1" applyProtection="1">
      <alignment/>
      <protection/>
    </xf>
    <xf numFmtId="172" fontId="7" fillId="0" borderId="47" xfId="0" applyNumberFormat="1" applyFont="1" applyFill="1" applyBorder="1" applyAlignment="1" applyProtection="1">
      <alignment horizontal="center" vertical="center"/>
      <protection/>
    </xf>
    <xf numFmtId="49" fontId="0" fillId="2" borderId="53" xfId="0" applyNumberFormat="1" applyFont="1" applyFill="1" applyBorder="1" applyAlignment="1" applyProtection="1">
      <alignment horizontal="center"/>
      <protection/>
    </xf>
    <xf numFmtId="0" fontId="10" fillId="2" borderId="54" xfId="0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/>
      <protection/>
    </xf>
    <xf numFmtId="43" fontId="9" fillId="2" borderId="0" xfId="51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172" fontId="9" fillId="2" borderId="0" xfId="0" applyNumberFormat="1" applyFont="1" applyFill="1" applyBorder="1" applyAlignment="1" applyProtection="1">
      <alignment horizontal="center" vertical="top"/>
      <protection/>
    </xf>
    <xf numFmtId="49" fontId="11" fillId="2" borderId="0" xfId="0" applyNumberFormat="1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172" fontId="9" fillId="2" borderId="0" xfId="0" applyNumberFormat="1" applyFont="1" applyFill="1" applyAlignment="1" applyProtection="1">
      <alignment horizontal="center" vertical="center"/>
      <protection/>
    </xf>
    <xf numFmtId="49" fontId="7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left" vertical="top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/>
    </xf>
    <xf numFmtId="49" fontId="6" fillId="2" borderId="0" xfId="0" applyNumberFormat="1" applyFont="1" applyFill="1" applyBorder="1" applyAlignment="1" applyProtection="1">
      <alignment horizontal="center" vertical="center"/>
      <protection/>
    </xf>
    <xf numFmtId="49" fontId="33" fillId="2" borderId="0" xfId="0" applyNumberFormat="1" applyFont="1" applyFill="1" applyBorder="1" applyAlignment="1" applyProtection="1">
      <alignment horizontal="left" vertical="center"/>
      <protection/>
    </xf>
    <xf numFmtId="49" fontId="33" fillId="2" borderId="0" xfId="0" applyNumberFormat="1" applyFont="1" applyFill="1" applyBorder="1" applyAlignment="1" applyProtection="1">
      <alignment horizontal="center" vertical="center"/>
      <protection/>
    </xf>
    <xf numFmtId="49" fontId="0" fillId="2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49" fontId="0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Alignment="1" applyProtection="1">
      <alignment/>
      <protection/>
    </xf>
    <xf numFmtId="172" fontId="10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172" fontId="9" fillId="2" borderId="0" xfId="0" applyNumberFormat="1" applyFont="1" applyFill="1" applyBorder="1" applyAlignment="1" applyProtection="1">
      <alignment horizontal="center" vertical="center"/>
      <protection/>
    </xf>
    <xf numFmtId="43" fontId="0" fillId="0" borderId="32" xfId="51" applyFont="1" applyFill="1" applyBorder="1" applyAlignment="1" applyProtection="1">
      <alignment horizontal="center" vertical="center" wrapText="1"/>
      <protection/>
    </xf>
    <xf numFmtId="4" fontId="0" fillId="0" borderId="35" xfId="0" applyNumberFormat="1" applyFont="1" applyFill="1" applyBorder="1" applyAlignment="1" applyProtection="1">
      <alignment horizontal="center" vertical="top" wrapText="1"/>
      <protection/>
    </xf>
    <xf numFmtId="43" fontId="0" fillId="0" borderId="28" xfId="51" applyFont="1" applyFill="1" applyBorder="1" applyAlignment="1" applyProtection="1">
      <alignment horizontal="center" vertical="center" wrapText="1"/>
      <protection/>
    </xf>
    <xf numFmtId="2" fontId="0" fillId="0" borderId="32" xfId="0" applyNumberFormat="1" applyFont="1" applyFill="1" applyBorder="1" applyAlignment="1" applyProtection="1">
      <alignment horizontal="center" vertical="top" wrapText="1"/>
      <protection/>
    </xf>
    <xf numFmtId="172" fontId="6" fillId="2" borderId="0" xfId="0" applyNumberFormat="1" applyFont="1" applyFill="1" applyBorder="1" applyAlignment="1" applyProtection="1">
      <alignment horizontal="left" vertical="top"/>
      <protection/>
    </xf>
    <xf numFmtId="2" fontId="0" fillId="0" borderId="35" xfId="0" applyNumberFormat="1" applyFont="1" applyFill="1" applyBorder="1" applyAlignment="1" applyProtection="1">
      <alignment horizontal="center" vertical="top" wrapText="1"/>
      <protection/>
    </xf>
    <xf numFmtId="2" fontId="0" fillId="0" borderId="37" xfId="0" applyNumberFormat="1" applyFont="1" applyFill="1" applyBorder="1" applyAlignment="1" applyProtection="1">
      <alignment horizontal="center" vertical="top" wrapText="1"/>
      <protection/>
    </xf>
    <xf numFmtId="174" fontId="0" fillId="0" borderId="19" xfId="0" applyNumberFormat="1" applyFont="1" applyFill="1" applyBorder="1" applyAlignment="1" applyProtection="1">
      <alignment horizontal="center" vertical="top"/>
      <protection/>
    </xf>
    <xf numFmtId="43" fontId="0" fillId="0" borderId="41" xfId="5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42" xfId="0" applyNumberFormat="1" applyFont="1" applyFill="1" applyBorder="1" applyAlignment="1" applyProtection="1">
      <alignment horizontal="center" vertical="top" wrapText="1"/>
      <protection/>
    </xf>
    <xf numFmtId="172" fontId="6" fillId="2" borderId="0" xfId="0" applyNumberFormat="1" applyFont="1" applyFill="1" applyBorder="1" applyAlignment="1" applyProtection="1">
      <alignment horizontal="left" vertical="top" wrapText="1"/>
      <protection/>
    </xf>
    <xf numFmtId="2" fontId="0" fillId="0" borderId="35" xfId="0" applyNumberFormat="1" applyFont="1" applyFill="1" applyBorder="1" applyAlignment="1" applyProtection="1">
      <alignment horizontal="center" vertical="top"/>
      <protection/>
    </xf>
    <xf numFmtId="43" fontId="0" fillId="0" borderId="28" xfId="51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 wrapText="1"/>
      <protection/>
    </xf>
    <xf numFmtId="43" fontId="0" fillId="0" borderId="32" xfId="51" applyFont="1" applyFill="1" applyBorder="1" applyAlignment="1" applyProtection="1">
      <alignment horizontal="center" vertical="top" wrapText="1"/>
      <protection/>
    </xf>
    <xf numFmtId="172" fontId="6" fillId="2" borderId="0" xfId="0" applyNumberFormat="1" applyFont="1" applyFill="1" applyBorder="1" applyAlignment="1" applyProtection="1">
      <alignment horizontal="center" vertical="top"/>
      <protection/>
    </xf>
    <xf numFmtId="43" fontId="0" fillId="0" borderId="47" xfId="51" applyFont="1" applyFill="1" applyBorder="1" applyAlignment="1" applyProtection="1">
      <alignment horizontal="center" vertical="center"/>
      <protection/>
    </xf>
    <xf numFmtId="43" fontId="0" fillId="0" borderId="18" xfId="5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2" fontId="0" fillId="0" borderId="19" xfId="0" applyNumberFormat="1" applyFont="1" applyFill="1" applyBorder="1" applyAlignment="1" applyProtection="1">
      <alignment horizontal="center" vertical="top"/>
      <protection/>
    </xf>
    <xf numFmtId="172" fontId="10" fillId="2" borderId="0" xfId="0" applyNumberFormat="1" applyFont="1" applyFill="1" applyBorder="1" applyAlignment="1" applyProtection="1">
      <alignment horizontal="center" vertical="top"/>
      <protection/>
    </xf>
    <xf numFmtId="0" fontId="14" fillId="2" borderId="0" xfId="0" applyFont="1" applyFill="1" applyBorder="1" applyAlignment="1" applyProtection="1">
      <alignment/>
      <protection/>
    </xf>
    <xf numFmtId="2" fontId="0" fillId="0" borderId="52" xfId="0" applyNumberFormat="1" applyFont="1" applyFill="1" applyBorder="1" applyAlignment="1" applyProtection="1">
      <alignment horizontal="center" vertical="top" wrapText="1"/>
      <protection/>
    </xf>
    <xf numFmtId="2" fontId="0" fillId="0" borderId="37" xfId="0" applyNumberFormat="1" applyFont="1" applyFill="1" applyBorder="1" applyAlignment="1" applyProtection="1">
      <alignment horizontal="center" vertical="top"/>
      <protection/>
    </xf>
    <xf numFmtId="2" fontId="0" fillId="2" borderId="0" xfId="0" applyNumberFormat="1" applyFont="1" applyFill="1" applyAlignment="1" applyProtection="1">
      <alignment horizontal="center"/>
      <protection/>
    </xf>
    <xf numFmtId="43" fontId="0" fillId="2" borderId="0" xfId="0" applyNumberFormat="1" applyFont="1" applyFill="1" applyAlignment="1" applyProtection="1">
      <alignment/>
      <protection/>
    </xf>
    <xf numFmtId="4" fontId="0" fillId="0" borderId="37" xfId="0" applyNumberFormat="1" applyFont="1" applyFill="1" applyBorder="1" applyAlignment="1" applyProtection="1">
      <alignment horizontal="center" vertical="top" wrapText="1"/>
      <protection/>
    </xf>
    <xf numFmtId="4" fontId="0" fillId="0" borderId="37" xfId="0" applyNumberFormat="1" applyFont="1" applyFill="1" applyBorder="1" applyAlignment="1" applyProtection="1">
      <alignment horizontal="center" vertical="top" wrapText="1"/>
      <protection/>
    </xf>
    <xf numFmtId="43" fontId="6" fillId="0" borderId="20" xfId="5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43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3" fontId="5" fillId="0" borderId="20" xfId="51" applyFont="1" applyFill="1" applyBorder="1" applyAlignment="1" applyProtection="1">
      <alignment horizontal="center" vertical="center" wrapText="1"/>
      <protection/>
    </xf>
    <xf numFmtId="172" fontId="0" fillId="0" borderId="51" xfId="0" applyNumberFormat="1" applyFont="1" applyFill="1" applyBorder="1" applyAlignment="1" applyProtection="1">
      <alignment horizontal="center" vertical="top"/>
      <protection/>
    </xf>
    <xf numFmtId="172" fontId="0" fillId="0" borderId="56" xfId="0" applyNumberFormat="1" applyFont="1" applyFill="1" applyBorder="1" applyAlignment="1" applyProtection="1">
      <alignment horizontal="center" vertical="top"/>
      <protection/>
    </xf>
    <xf numFmtId="172" fontId="0" fillId="0" borderId="50" xfId="0" applyNumberFormat="1" applyFont="1" applyFill="1" applyBorder="1" applyAlignment="1" applyProtection="1">
      <alignment horizontal="center" vertical="top"/>
      <protection/>
    </xf>
    <xf numFmtId="172" fontId="7" fillId="0" borderId="14" xfId="0" applyNumberFormat="1" applyFont="1" applyFill="1" applyBorder="1" applyAlignment="1" applyProtection="1">
      <alignment horizontal="center" vertical="center"/>
      <protection/>
    </xf>
    <xf numFmtId="172" fontId="9" fillId="2" borderId="57" xfId="0" applyNumberFormat="1" applyFont="1" applyFill="1" applyBorder="1" applyAlignment="1" applyProtection="1">
      <alignment horizontal="center" vertical="center"/>
      <protection/>
    </xf>
    <xf numFmtId="49" fontId="5" fillId="2" borderId="58" xfId="0" applyNumberFormat="1" applyFont="1" applyFill="1" applyBorder="1" applyAlignment="1" applyProtection="1">
      <alignment vertical="center"/>
      <protection/>
    </xf>
    <xf numFmtId="49" fontId="5" fillId="2" borderId="59" xfId="0" applyNumberFormat="1" applyFont="1" applyFill="1" applyBorder="1" applyAlignment="1" applyProtection="1">
      <alignment vertical="center"/>
      <protection/>
    </xf>
    <xf numFmtId="2" fontId="0" fillId="0" borderId="51" xfId="0" applyNumberFormat="1" applyFont="1" applyFill="1" applyBorder="1" applyAlignment="1" applyProtection="1">
      <alignment horizontal="center" vertical="top" wrapText="1"/>
      <protection/>
    </xf>
    <xf numFmtId="43" fontId="0" fillId="0" borderId="0" xfId="51" applyFont="1" applyFill="1" applyBorder="1" applyAlignment="1" applyProtection="1">
      <alignment horizontal="center" vertical="center"/>
      <protection/>
    </xf>
    <xf numFmtId="0" fontId="7" fillId="2" borderId="47" xfId="0" applyFont="1" applyFill="1" applyBorder="1" applyAlignment="1" applyProtection="1">
      <alignment horizontal="center" vertical="center"/>
      <protection/>
    </xf>
    <xf numFmtId="172" fontId="6" fillId="2" borderId="60" xfId="0" applyNumberFormat="1" applyFont="1" applyFill="1" applyBorder="1" applyAlignment="1" applyProtection="1">
      <alignment horizontal="left" vertical="top"/>
      <protection/>
    </xf>
    <xf numFmtId="172" fontId="5" fillId="2" borderId="60" xfId="0" applyNumberFormat="1" applyFont="1" applyFill="1" applyBorder="1" applyAlignment="1" applyProtection="1">
      <alignment horizontal="left" vertical="top"/>
      <protection/>
    </xf>
    <xf numFmtId="172" fontId="0" fillId="0" borderId="20" xfId="0" applyNumberFormat="1" applyFont="1" applyFill="1" applyBorder="1" applyAlignment="1" applyProtection="1">
      <alignment horizontal="center" vertical="top"/>
      <protection/>
    </xf>
    <xf numFmtId="10" fontId="5" fillId="0" borderId="20" xfId="51" applyNumberFormat="1" applyFont="1" applyFill="1" applyBorder="1" applyAlignment="1" applyProtection="1">
      <alignment vertical="center" wrapText="1"/>
      <protection/>
    </xf>
    <xf numFmtId="172" fontId="0" fillId="0" borderId="32" xfId="0" applyNumberFormat="1" applyFont="1" applyFill="1" applyBorder="1" applyAlignment="1" applyProtection="1">
      <alignment horizontal="center" vertical="center"/>
      <protection/>
    </xf>
    <xf numFmtId="172" fontId="0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left" vertical="center" wrapText="1"/>
      <protection/>
    </xf>
    <xf numFmtId="172" fontId="0" fillId="0" borderId="61" xfId="0" applyNumberFormat="1" applyFont="1" applyFill="1" applyBorder="1" applyAlignment="1" applyProtection="1">
      <alignment horizontal="center" vertical="center"/>
      <protection/>
    </xf>
    <xf numFmtId="172" fontId="7" fillId="0" borderId="62" xfId="0" applyNumberFormat="1" applyFont="1" applyFill="1" applyBorder="1" applyAlignment="1" applyProtection="1">
      <alignment horizontal="center" vertical="center"/>
      <protection/>
    </xf>
    <xf numFmtId="172" fontId="7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50" xfId="0" applyNumberFormat="1" applyFont="1" applyFill="1" applyBorder="1" applyAlignment="1" applyProtection="1">
      <alignment horizontal="center" vertical="top" wrapText="1"/>
      <protection/>
    </xf>
    <xf numFmtId="0" fontId="0" fillId="0" borderId="51" xfId="0" applyNumberFormat="1" applyFont="1" applyFill="1" applyBorder="1" applyAlignment="1" applyProtection="1">
      <alignment horizontal="center" vertical="top" wrapText="1"/>
      <protection/>
    </xf>
    <xf numFmtId="4" fontId="0" fillId="0" borderId="51" xfId="0" applyNumberFormat="1" applyFont="1" applyFill="1" applyBorder="1" applyAlignment="1" applyProtection="1">
      <alignment horizontal="center" vertical="top" wrapText="1"/>
      <protection/>
    </xf>
    <xf numFmtId="4" fontId="0" fillId="0" borderId="6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6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4" fontId="0" fillId="0" borderId="21" xfId="0" applyNumberFormat="1" applyFont="1" applyFill="1" applyBorder="1" applyAlignment="1" applyProtection="1">
      <alignment horizontal="center" vertical="top" wrapText="1"/>
      <protection/>
    </xf>
    <xf numFmtId="4" fontId="0" fillId="0" borderId="19" xfId="0" applyNumberFormat="1" applyFont="1" applyFill="1" applyBorder="1" applyAlignment="1" applyProtection="1">
      <alignment horizontal="center" vertical="top" wrapText="1"/>
      <protection/>
    </xf>
    <xf numFmtId="2" fontId="0" fillId="0" borderId="65" xfId="0" applyNumberFormat="1" applyFont="1" applyFill="1" applyBorder="1" applyAlignment="1" applyProtection="1">
      <alignment horizontal="center" vertical="top" wrapText="1"/>
      <protection/>
    </xf>
    <xf numFmtId="2" fontId="0" fillId="0" borderId="64" xfId="0" applyNumberFormat="1" applyFont="1" applyFill="1" applyBorder="1" applyAlignment="1" applyProtection="1">
      <alignment horizontal="center" vertical="top" wrapText="1"/>
      <protection/>
    </xf>
    <xf numFmtId="43" fontId="0" fillId="0" borderId="47" xfId="51" applyFont="1" applyFill="1" applyBorder="1" applyAlignment="1" applyProtection="1">
      <alignment horizontal="center" vertical="center" wrapText="1"/>
      <protection/>
    </xf>
    <xf numFmtId="2" fontId="0" fillId="0" borderId="42" xfId="0" applyNumberFormat="1" applyFont="1" applyFill="1" applyBorder="1" applyAlignment="1" applyProtection="1">
      <alignment horizontal="center" vertical="top"/>
      <protection/>
    </xf>
    <xf numFmtId="2" fontId="0" fillId="0" borderId="20" xfId="0" applyNumberFormat="1" applyFont="1" applyFill="1" applyBorder="1" applyAlignment="1" applyProtection="1">
      <alignment horizontal="center" vertical="top" wrapText="1"/>
      <protection/>
    </xf>
    <xf numFmtId="2" fontId="0" fillId="0" borderId="21" xfId="0" applyNumberFormat="1" applyFont="1" applyFill="1" applyBorder="1" applyAlignment="1" applyProtection="1">
      <alignment horizontal="center" vertical="top" wrapText="1"/>
      <protection/>
    </xf>
    <xf numFmtId="43" fontId="0" fillId="0" borderId="65" xfId="51" applyFont="1" applyFill="1" applyBorder="1" applyAlignment="1" applyProtection="1">
      <alignment horizontal="center" vertical="center" wrapText="1"/>
      <protection/>
    </xf>
    <xf numFmtId="172" fontId="0" fillId="0" borderId="66" xfId="0" applyNumberFormat="1" applyFont="1" applyFill="1" applyBorder="1" applyAlignment="1" applyProtection="1">
      <alignment horizontal="center" vertical="center"/>
      <protection/>
    </xf>
    <xf numFmtId="172" fontId="0" fillId="0" borderId="67" xfId="0" applyNumberFormat="1" applyFont="1" applyFill="1" applyBorder="1" applyAlignment="1" applyProtection="1">
      <alignment horizontal="center" vertical="top"/>
      <protection/>
    </xf>
    <xf numFmtId="172" fontId="0" fillId="0" borderId="41" xfId="0" applyNumberFormat="1" applyFont="1" applyFill="1" applyBorder="1" applyAlignment="1" applyProtection="1">
      <alignment horizontal="center" vertical="center"/>
      <protection/>
    </xf>
    <xf numFmtId="43" fontId="0" fillId="2" borderId="20" xfId="51" applyFont="1" applyFill="1" applyBorder="1" applyAlignment="1" applyProtection="1">
      <alignment horizontal="center"/>
      <protection/>
    </xf>
    <xf numFmtId="2" fontId="0" fillId="0" borderId="64" xfId="0" applyNumberFormat="1" applyFont="1" applyFill="1" applyBorder="1" applyAlignment="1" applyProtection="1">
      <alignment horizontal="center" vertical="top"/>
      <protection/>
    </xf>
    <xf numFmtId="43" fontId="0" fillId="0" borderId="41" xfId="51" applyFont="1" applyFill="1" applyBorder="1" applyAlignment="1" applyProtection="1">
      <alignment horizontal="center" vertical="center"/>
      <protection/>
    </xf>
    <xf numFmtId="2" fontId="0" fillId="0" borderId="20" xfId="0" applyNumberFormat="1" applyFont="1" applyFill="1" applyBorder="1" applyAlignment="1" applyProtection="1">
      <alignment horizontal="center" vertical="top"/>
      <protection/>
    </xf>
    <xf numFmtId="2" fontId="0" fillId="0" borderId="21" xfId="0" applyNumberFormat="1" applyFont="1" applyFill="1" applyBorder="1" applyAlignment="1" applyProtection="1">
      <alignment horizontal="center" vertical="top"/>
      <protection/>
    </xf>
    <xf numFmtId="43" fontId="0" fillId="0" borderId="68" xfId="51" applyFont="1" applyFill="1" applyBorder="1" applyAlignment="1" applyProtection="1">
      <alignment horizontal="center" vertical="top" wrapText="1"/>
      <protection/>
    </xf>
    <xf numFmtId="43" fontId="0" fillId="0" borderId="20" xfId="51" applyFont="1" applyFill="1" applyBorder="1" applyAlignment="1" applyProtection="1">
      <alignment horizontal="center" vertical="top" wrapText="1"/>
      <protection/>
    </xf>
    <xf numFmtId="2" fontId="0" fillId="0" borderId="69" xfId="0" applyNumberFormat="1" applyFont="1" applyFill="1" applyBorder="1" applyAlignment="1" applyProtection="1">
      <alignment horizontal="center" vertical="top" wrapText="1"/>
      <protection/>
    </xf>
    <xf numFmtId="0" fontId="0" fillId="0" borderId="70" xfId="0" applyFont="1" applyFill="1" applyBorder="1" applyAlignment="1" applyProtection="1">
      <alignment horizontal="center" vertical="top"/>
      <protection/>
    </xf>
    <xf numFmtId="2" fontId="0" fillId="0" borderId="67" xfId="0" applyNumberFormat="1" applyFont="1" applyFill="1" applyBorder="1" applyAlignment="1" applyProtection="1">
      <alignment horizontal="center" vertical="top"/>
      <protection/>
    </xf>
    <xf numFmtId="0" fontId="0" fillId="0" borderId="7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72" xfId="0" applyNumberFormat="1" applyFont="1" applyFill="1" applyBorder="1" applyAlignment="1" applyProtection="1">
      <alignment horizontal="center" vertical="top"/>
      <protection/>
    </xf>
    <xf numFmtId="172" fontId="0" fillId="0" borderId="64" xfId="0" applyNumberFormat="1" applyFont="1" applyFill="1" applyBorder="1" applyAlignment="1" applyProtection="1">
      <alignment horizontal="center" vertical="top"/>
      <protection/>
    </xf>
    <xf numFmtId="43" fontId="0" fillId="0" borderId="0" xfId="51" applyFont="1" applyFill="1" applyBorder="1" applyAlignment="1" applyProtection="1">
      <alignment horizontal="center" vertical="center" wrapText="1"/>
      <protection/>
    </xf>
    <xf numFmtId="2" fontId="0" fillId="0" borderId="71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vertical="center"/>
    </xf>
    <xf numFmtId="0" fontId="7" fillId="0" borderId="73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>
      <alignment horizontal="center" vertical="center"/>
    </xf>
    <xf numFmtId="10" fontId="10" fillId="0" borderId="11" xfId="49" applyNumberFormat="1" applyFont="1" applyBorder="1" applyAlignment="1">
      <alignment horizontal="center" vertical="center"/>
    </xf>
    <xf numFmtId="10" fontId="10" fillId="0" borderId="0" xfId="49" applyNumberFormat="1" applyFont="1" applyBorder="1" applyAlignment="1">
      <alignment horizontal="center" vertical="center"/>
    </xf>
    <xf numFmtId="10" fontId="0" fillId="0" borderId="18" xfId="51" applyNumberFormat="1" applyFont="1" applyFill="1" applyBorder="1" applyAlignment="1">
      <alignment horizontal="center" vertical="center"/>
    </xf>
    <xf numFmtId="10" fontId="0" fillId="0" borderId="18" xfId="49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0" fontId="0" fillId="0" borderId="0" xfId="49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0" fontId="0" fillId="0" borderId="0" xfId="49" applyNumberFormat="1" applyFont="1" applyFill="1" applyBorder="1" applyAlignment="1">
      <alignment vertical="center"/>
    </xf>
    <xf numFmtId="0" fontId="0" fillId="0" borderId="74" xfId="0" applyBorder="1" applyAlignment="1">
      <alignment horizontal="center" vertical="center"/>
    </xf>
    <xf numFmtId="43" fontId="0" fillId="0" borderId="75" xfId="5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3" fontId="0" fillId="0" borderId="77" xfId="5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79" xfId="0" applyFont="1" applyFill="1" applyBorder="1" applyAlignment="1" applyProtection="1">
      <alignment horizontal="center"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top" wrapText="1"/>
      <protection/>
    </xf>
    <xf numFmtId="43" fontId="5" fillId="0" borderId="48" xfId="51" applyFont="1" applyFill="1" applyBorder="1" applyAlignment="1" applyProtection="1">
      <alignment horizontal="center" vertical="center" wrapText="1"/>
      <protection/>
    </xf>
    <xf numFmtId="43" fontId="5" fillId="0" borderId="61" xfId="51" applyFont="1" applyFill="1" applyBorder="1" applyAlignment="1" applyProtection="1">
      <alignment horizontal="center" vertical="center" wrapText="1"/>
      <protection/>
    </xf>
    <xf numFmtId="43" fontId="5" fillId="0" borderId="18" xfId="51" applyFont="1" applyFill="1" applyBorder="1" applyAlignment="1" applyProtection="1">
      <alignment horizontal="center" vertical="center" wrapText="1"/>
      <protection/>
    </xf>
    <xf numFmtId="0" fontId="33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left" vertical="top" wrapText="1"/>
      <protection/>
    </xf>
    <xf numFmtId="0" fontId="7" fillId="0" borderId="8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0" fontId="0" fillId="0" borderId="0" xfId="49" applyNumberFormat="1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0" fontId="7" fillId="0" borderId="18" xfId="49" applyNumberFormat="1" applyFont="1" applyFill="1" applyBorder="1" applyAlignment="1">
      <alignment horizontal="center" vertical="center"/>
    </xf>
    <xf numFmtId="10" fontId="7" fillId="0" borderId="17" xfId="49" applyNumberFormat="1" applyFont="1" applyFill="1" applyBorder="1" applyAlignment="1">
      <alignment horizontal="center" vertical="center"/>
    </xf>
    <xf numFmtId="0" fontId="34" fillId="2" borderId="84" xfId="0" applyFont="1" applyFill="1" applyBorder="1" applyAlignment="1" applyProtection="1">
      <alignment horizontal="center"/>
      <protection/>
    </xf>
    <xf numFmtId="0" fontId="34" fillId="2" borderId="15" xfId="0" applyFont="1" applyFill="1" applyBorder="1" applyAlignment="1" applyProtection="1">
      <alignment horizontal="center"/>
      <protection/>
    </xf>
    <xf numFmtId="4" fontId="35" fillId="2" borderId="11" xfId="0" applyNumberFormat="1" applyFont="1" applyFill="1" applyBorder="1" applyAlignment="1" applyProtection="1">
      <alignment horizontal="center" vertical="top"/>
      <protection/>
    </xf>
    <xf numFmtId="4" fontId="35" fillId="2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left" vertical="center"/>
    </xf>
    <xf numFmtId="0" fontId="7" fillId="0" borderId="8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0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6200" y="47625"/>
          <a:ext cx="771525" cy="542925"/>
          <a:chOff x="0" y="0"/>
          <a:chExt cx="879" cy="70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79" cy="7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52475" cy="571500"/>
          <a:chOff x="0" y="0"/>
          <a:chExt cx="879" cy="70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79" cy="7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371475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70" zoomScaleNormal="70" zoomScalePageLayoutView="0" workbookViewId="0" topLeftCell="A1">
      <selection activeCell="G14" sqref="G14"/>
    </sheetView>
  </sheetViews>
  <sheetFormatPr defaultColWidth="9.140625" defaultRowHeight="12.75"/>
  <cols>
    <col min="1" max="1" width="12.7109375" style="0" customWidth="1"/>
    <col min="7" max="7" width="31.57421875" style="0" customWidth="1"/>
  </cols>
  <sheetData>
    <row r="1" spans="1:7" ht="46.5" customHeight="1">
      <c r="A1" s="1" t="s">
        <v>154</v>
      </c>
      <c r="B1" s="12"/>
      <c r="C1" s="12"/>
      <c r="D1" s="12"/>
      <c r="E1" s="12"/>
      <c r="F1" s="12"/>
      <c r="G1" s="13"/>
    </row>
    <row r="2" spans="1:7" ht="18">
      <c r="A2" s="336" t="s">
        <v>155</v>
      </c>
      <c r="B2" s="337"/>
      <c r="C2" s="337"/>
      <c r="D2" s="337"/>
      <c r="E2" s="337"/>
      <c r="F2" s="337"/>
      <c r="G2" s="338"/>
    </row>
    <row r="3" spans="1:7" ht="18">
      <c r="A3" s="339"/>
      <c r="B3" s="340"/>
      <c r="C3" s="340"/>
      <c r="D3" s="340"/>
      <c r="E3" s="340"/>
      <c r="F3" s="340"/>
      <c r="G3" s="341"/>
    </row>
    <row r="4" spans="1:7" ht="18">
      <c r="A4" s="342"/>
      <c r="B4" s="343"/>
      <c r="C4" s="343"/>
      <c r="D4" s="343"/>
      <c r="E4" s="343"/>
      <c r="F4" s="343"/>
      <c r="G4" s="344"/>
    </row>
    <row r="5" spans="1:7" ht="18">
      <c r="A5" s="2"/>
      <c r="B5" s="335"/>
      <c r="C5" s="335"/>
      <c r="D5" s="335"/>
      <c r="E5" s="335"/>
      <c r="F5" s="335"/>
      <c r="G5" s="3"/>
    </row>
    <row r="6" spans="1:7" ht="18">
      <c r="A6" s="2"/>
      <c r="B6" s="335"/>
      <c r="C6" s="335"/>
      <c r="D6" s="335"/>
      <c r="E6" s="335"/>
      <c r="F6" s="335"/>
      <c r="G6" s="3"/>
    </row>
    <row r="7" spans="1:7" ht="18">
      <c r="A7" s="2"/>
      <c r="B7" s="335"/>
      <c r="C7" s="335"/>
      <c r="D7" s="335"/>
      <c r="E7" s="335"/>
      <c r="F7" s="335"/>
      <c r="G7" s="3"/>
    </row>
    <row r="8" spans="1:7" ht="18">
      <c r="A8" s="2"/>
      <c r="B8" s="335"/>
      <c r="C8" s="335"/>
      <c r="D8" s="335"/>
      <c r="E8" s="335"/>
      <c r="F8" s="335"/>
      <c r="G8" s="4"/>
    </row>
    <row r="9" spans="1:7" ht="30" customHeight="1">
      <c r="A9" s="348" t="s">
        <v>156</v>
      </c>
      <c r="B9" s="349"/>
      <c r="C9" s="349"/>
      <c r="D9" s="349"/>
      <c r="E9" s="349"/>
      <c r="F9" s="349"/>
      <c r="G9" s="350"/>
    </row>
    <row r="10" spans="1:7" ht="30" customHeight="1">
      <c r="A10" s="348">
        <v>2011</v>
      </c>
      <c r="B10" s="349"/>
      <c r="C10" s="349"/>
      <c r="D10" s="349"/>
      <c r="E10" s="349"/>
      <c r="F10" s="349"/>
      <c r="G10" s="350"/>
    </row>
    <row r="11" spans="1:7" ht="18">
      <c r="A11" s="6"/>
      <c r="B11" s="335"/>
      <c r="C11" s="335"/>
      <c r="D11" s="335"/>
      <c r="E11" s="335"/>
      <c r="F11" s="335"/>
      <c r="G11" s="5"/>
    </row>
    <row r="12" spans="1:7" ht="18">
      <c r="A12" s="6"/>
      <c r="B12" s="346"/>
      <c r="C12" s="346"/>
      <c r="D12" s="346"/>
      <c r="E12" s="346"/>
      <c r="F12" s="346"/>
      <c r="G12" s="7"/>
    </row>
    <row r="13" spans="1:7" ht="18">
      <c r="A13" s="6"/>
      <c r="B13" s="346"/>
      <c r="C13" s="346"/>
      <c r="D13" s="346"/>
      <c r="E13" s="346"/>
      <c r="F13" s="346"/>
      <c r="G13" s="5"/>
    </row>
    <row r="14" spans="1:7" ht="18">
      <c r="A14" s="6"/>
      <c r="B14" s="346"/>
      <c r="C14" s="346"/>
      <c r="D14" s="346"/>
      <c r="E14" s="346"/>
      <c r="F14" s="346"/>
      <c r="G14" s="5"/>
    </row>
    <row r="15" spans="1:7" ht="18">
      <c r="A15" s="6"/>
      <c r="B15" s="346"/>
      <c r="C15" s="346"/>
      <c r="D15" s="346"/>
      <c r="E15" s="346"/>
      <c r="F15" s="346"/>
      <c r="G15" s="5"/>
    </row>
    <row r="16" spans="1:7" ht="18">
      <c r="A16" s="6"/>
      <c r="B16" s="346"/>
      <c r="C16" s="346"/>
      <c r="D16" s="346"/>
      <c r="E16" s="346"/>
      <c r="F16" s="346"/>
      <c r="G16" s="3"/>
    </row>
    <row r="17" spans="1:7" ht="18">
      <c r="A17" s="6"/>
      <c r="B17" s="346"/>
      <c r="C17" s="346"/>
      <c r="D17" s="346"/>
      <c r="E17" s="346"/>
      <c r="F17" s="346"/>
      <c r="G17" s="5"/>
    </row>
    <row r="18" spans="1:7" ht="18">
      <c r="A18" s="6"/>
      <c r="B18" s="346"/>
      <c r="C18" s="346"/>
      <c r="D18" s="346"/>
      <c r="E18" s="346"/>
      <c r="F18" s="346"/>
      <c r="G18" s="3"/>
    </row>
    <row r="19" spans="1:7" ht="18">
      <c r="A19" s="6"/>
      <c r="B19" s="346"/>
      <c r="C19" s="346"/>
      <c r="D19" s="346"/>
      <c r="E19" s="346"/>
      <c r="F19" s="346"/>
      <c r="G19" s="5"/>
    </row>
    <row r="20" spans="1:7" ht="18">
      <c r="A20" s="6"/>
      <c r="B20" s="346"/>
      <c r="C20" s="346"/>
      <c r="D20" s="346"/>
      <c r="E20" s="346"/>
      <c r="F20" s="346"/>
      <c r="G20" s="3"/>
    </row>
    <row r="21" spans="1:7" ht="18">
      <c r="A21" s="8"/>
      <c r="B21" s="346"/>
      <c r="C21" s="346"/>
      <c r="D21" s="346"/>
      <c r="E21" s="346"/>
      <c r="F21" s="346"/>
      <c r="G21" s="9"/>
    </row>
    <row r="22" spans="1:7" ht="18">
      <c r="A22" s="6"/>
      <c r="B22" s="346"/>
      <c r="C22" s="346"/>
      <c r="D22" s="346"/>
      <c r="E22" s="346"/>
      <c r="F22" s="346"/>
      <c r="G22" s="3"/>
    </row>
    <row r="23" spans="1:7" ht="18">
      <c r="A23" s="6"/>
      <c r="B23" s="346"/>
      <c r="C23" s="346"/>
      <c r="D23" s="346"/>
      <c r="E23" s="346"/>
      <c r="F23" s="346"/>
      <c r="G23" s="3"/>
    </row>
    <row r="24" spans="1:7" ht="18">
      <c r="A24" s="6"/>
      <c r="B24" s="345"/>
      <c r="C24" s="345"/>
      <c r="D24" s="345"/>
      <c r="E24" s="345"/>
      <c r="F24" s="345"/>
      <c r="G24" s="3"/>
    </row>
    <row r="25" spans="1:7" ht="18">
      <c r="A25" s="351" t="s">
        <v>219</v>
      </c>
      <c r="B25" s="352"/>
      <c r="C25" s="352"/>
      <c r="D25" s="352"/>
      <c r="E25" s="352"/>
      <c r="F25" s="352"/>
      <c r="G25" s="353"/>
    </row>
    <row r="26" spans="1:7" ht="18">
      <c r="A26" s="351"/>
      <c r="B26" s="352"/>
      <c r="C26" s="352"/>
      <c r="D26" s="352"/>
      <c r="E26" s="352"/>
      <c r="F26" s="352"/>
      <c r="G26" s="353"/>
    </row>
    <row r="27" spans="1:7" ht="22.5" customHeight="1" thickBot="1">
      <c r="A27" s="10"/>
      <c r="B27" s="347"/>
      <c r="C27" s="347"/>
      <c r="D27" s="347"/>
      <c r="E27" s="347"/>
      <c r="F27" s="347"/>
      <c r="G27" s="11"/>
    </row>
  </sheetData>
  <sheetProtection password="F751" sheet="1"/>
  <mergeCells count="26">
    <mergeCell ref="B11:F11"/>
    <mergeCell ref="B12:F12"/>
    <mergeCell ref="B27:F27"/>
    <mergeCell ref="A9:G9"/>
    <mergeCell ref="A10:G10"/>
    <mergeCell ref="A25:G25"/>
    <mergeCell ref="A26:G26"/>
    <mergeCell ref="B19:F19"/>
    <mergeCell ref="B20:F20"/>
    <mergeCell ref="B21:F21"/>
    <mergeCell ref="B24:F24"/>
    <mergeCell ref="B13:F13"/>
    <mergeCell ref="B14:F14"/>
    <mergeCell ref="B15:F15"/>
    <mergeCell ref="B16:F16"/>
    <mergeCell ref="B17:F17"/>
    <mergeCell ref="B18:F18"/>
    <mergeCell ref="B22:F22"/>
    <mergeCell ref="B23:F23"/>
    <mergeCell ref="B7:F7"/>
    <mergeCell ref="B8:F8"/>
    <mergeCell ref="B6:F6"/>
    <mergeCell ref="A2:G2"/>
    <mergeCell ref="A3:G3"/>
    <mergeCell ref="A4:G4"/>
    <mergeCell ref="B5:F5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0"/>
  <sheetViews>
    <sheetView tabSelected="1" zoomScale="65" zoomScaleNormal="65" workbookViewId="0" topLeftCell="B9">
      <selection activeCell="F27" sqref="F27"/>
    </sheetView>
  </sheetViews>
  <sheetFormatPr defaultColWidth="8.421875" defaultRowHeight="12.75"/>
  <cols>
    <col min="1" max="1" width="11.57421875" style="212" customWidth="1"/>
    <col min="2" max="2" width="89.00390625" style="60" customWidth="1"/>
    <col min="3" max="3" width="9.28125" style="193" customWidth="1"/>
    <col min="4" max="4" width="11.7109375" style="194" customWidth="1"/>
    <col min="5" max="5" width="13.7109375" style="194" bestFit="1" customWidth="1"/>
    <col min="6" max="6" width="10.421875" style="194" customWidth="1"/>
    <col min="7" max="7" width="13.7109375" style="195" bestFit="1" customWidth="1"/>
    <col min="8" max="8" width="13.140625" style="196" bestFit="1" customWidth="1"/>
    <col min="9" max="9" width="9.57421875" style="196" customWidth="1"/>
    <col min="10" max="10" width="32.421875" style="196" customWidth="1"/>
    <col min="11" max="11" width="8.8515625" style="60" customWidth="1"/>
    <col min="12" max="12" width="10.28125" style="60" customWidth="1"/>
    <col min="13" max="13" width="11.00390625" style="60" customWidth="1"/>
    <col min="14" max="14" width="8.421875" style="60" customWidth="1"/>
    <col min="15" max="15" width="15.00390625" style="60" customWidth="1"/>
    <col min="16" max="17" width="8.421875" style="60" customWidth="1"/>
    <col min="18" max="18" width="10.28125" style="60" bestFit="1" customWidth="1"/>
    <col min="19" max="16384" width="8.421875" style="60" customWidth="1"/>
  </cols>
  <sheetData>
    <row r="1" spans="1:13" ht="45" customHeight="1">
      <c r="A1" s="58"/>
      <c r="B1" s="354" t="s">
        <v>18</v>
      </c>
      <c r="C1" s="355"/>
      <c r="D1" s="355"/>
      <c r="E1" s="355"/>
      <c r="F1" s="355"/>
      <c r="G1" s="355"/>
      <c r="H1" s="355"/>
      <c r="I1" s="355"/>
      <c r="J1" s="356"/>
      <c r="K1" s="59"/>
      <c r="L1" s="59"/>
      <c r="M1" s="59"/>
    </row>
    <row r="2" spans="1:13" ht="18" customHeight="1">
      <c r="A2" s="261" t="s">
        <v>217</v>
      </c>
      <c r="B2" s="62"/>
      <c r="C2" s="61"/>
      <c r="D2" s="63"/>
      <c r="E2" s="63"/>
      <c r="F2" s="63"/>
      <c r="G2" s="64"/>
      <c r="H2" s="64"/>
      <c r="I2" s="64"/>
      <c r="J2" s="65"/>
      <c r="K2" s="59"/>
      <c r="L2" s="59"/>
      <c r="M2" s="59"/>
    </row>
    <row r="3" spans="1:13" ht="18" customHeight="1">
      <c r="A3" s="66" t="s">
        <v>218</v>
      </c>
      <c r="B3" s="67"/>
      <c r="C3" s="61"/>
      <c r="D3" s="63"/>
      <c r="E3" s="63"/>
      <c r="F3" s="63"/>
      <c r="G3" s="64"/>
      <c r="H3" s="64"/>
      <c r="I3" s="64"/>
      <c r="J3" s="65"/>
      <c r="K3" s="59"/>
      <c r="L3" s="59"/>
      <c r="M3" s="59"/>
    </row>
    <row r="4" spans="1:13" ht="18" customHeight="1" thickBot="1">
      <c r="A4" s="68"/>
      <c r="B4" s="69"/>
      <c r="C4" s="70"/>
      <c r="D4" s="357" t="s">
        <v>21</v>
      </c>
      <c r="E4" s="357"/>
      <c r="F4" s="357"/>
      <c r="G4" s="357"/>
      <c r="H4" s="358"/>
      <c r="I4" s="265"/>
      <c r="J4" s="262"/>
      <c r="K4" s="59"/>
      <c r="L4" s="59"/>
      <c r="M4" s="59"/>
    </row>
    <row r="5" spans="1:18" s="74" customFormat="1" ht="45" customHeight="1" thickBot="1">
      <c r="A5" s="71" t="s">
        <v>58</v>
      </c>
      <c r="B5" s="72" t="s">
        <v>59</v>
      </c>
      <c r="C5" s="252" t="s">
        <v>60</v>
      </c>
      <c r="D5" s="252" t="s">
        <v>61</v>
      </c>
      <c r="E5" s="360" t="s">
        <v>224</v>
      </c>
      <c r="F5" s="361"/>
      <c r="G5" s="362" t="s">
        <v>226</v>
      </c>
      <c r="H5" s="362"/>
      <c r="I5" s="253" t="s">
        <v>228</v>
      </c>
      <c r="J5" s="266"/>
      <c r="K5" s="216"/>
      <c r="L5" s="216"/>
      <c r="M5" s="216"/>
      <c r="N5" s="216"/>
      <c r="O5" s="217"/>
      <c r="P5" s="73" t="s">
        <v>220</v>
      </c>
      <c r="Q5" s="73" t="s">
        <v>223</v>
      </c>
      <c r="R5" s="73" t="s">
        <v>222</v>
      </c>
    </row>
    <row r="6" spans="1:18" s="74" customFormat="1" ht="18.75" thickBot="1">
      <c r="A6" s="71"/>
      <c r="B6" s="72"/>
      <c r="C6" s="254"/>
      <c r="D6" s="254"/>
      <c r="E6" s="255" t="s">
        <v>225</v>
      </c>
      <c r="F6" s="255" t="s">
        <v>62</v>
      </c>
      <c r="G6" s="255" t="s">
        <v>225</v>
      </c>
      <c r="H6" s="255" t="s">
        <v>62</v>
      </c>
      <c r="I6" s="269">
        <v>0.22</v>
      </c>
      <c r="J6" s="267" t="s">
        <v>227</v>
      </c>
      <c r="K6" s="216"/>
      <c r="L6" s="216"/>
      <c r="M6" s="216"/>
      <c r="N6" s="216"/>
      <c r="O6" s="217"/>
      <c r="P6" s="250"/>
      <c r="Q6" s="250"/>
      <c r="R6" s="250"/>
    </row>
    <row r="7" spans="1:18" s="74" customFormat="1" ht="18" customHeight="1">
      <c r="A7" s="75" t="s">
        <v>73</v>
      </c>
      <c r="B7" s="72" t="s">
        <v>74</v>
      </c>
      <c r="C7" s="76"/>
      <c r="D7" s="77"/>
      <c r="E7" s="78"/>
      <c r="F7" s="291"/>
      <c r="G7" s="295"/>
      <c r="H7" s="295"/>
      <c r="I7" s="292"/>
      <c r="J7" s="260"/>
      <c r="K7" s="218"/>
      <c r="L7" s="218"/>
      <c r="M7" s="218"/>
      <c r="N7" s="218"/>
      <c r="O7" s="217"/>
      <c r="P7" s="219"/>
      <c r="Q7" s="219"/>
      <c r="R7" s="219"/>
    </row>
    <row r="8" spans="1:18" s="86" customFormat="1" ht="45" customHeight="1">
      <c r="A8" s="80" t="s">
        <v>75</v>
      </c>
      <c r="B8" s="81" t="s">
        <v>174</v>
      </c>
      <c r="C8" s="82" t="s">
        <v>105</v>
      </c>
      <c r="D8" s="83">
        <v>1</v>
      </c>
      <c r="E8" s="248">
        <f>R8</f>
        <v>511.311475409836</v>
      </c>
      <c r="F8" s="278">
        <f>D8*E8</f>
        <v>511.311475409836</v>
      </c>
      <c r="G8" s="284">
        <f>E8+E8*$I$6</f>
        <v>623.8</v>
      </c>
      <c r="H8" s="172">
        <f>D8*G8</f>
        <v>623.8</v>
      </c>
      <c r="I8" s="293"/>
      <c r="J8" s="85"/>
      <c r="K8" s="197"/>
      <c r="L8" s="197"/>
      <c r="M8" s="197"/>
      <c r="N8" s="197"/>
      <c r="O8" s="217"/>
      <c r="P8" s="220">
        <v>623.8</v>
      </c>
      <c r="Q8" s="220">
        <v>1.22</v>
      </c>
      <c r="R8" s="220">
        <f>P8/$Q$8</f>
        <v>511.311475409836</v>
      </c>
    </row>
    <row r="9" spans="1:18" s="74" customFormat="1" ht="25.5">
      <c r="A9" s="87"/>
      <c r="B9" s="88"/>
      <c r="C9" s="89" t="s">
        <v>65</v>
      </c>
      <c r="D9" s="90"/>
      <c r="E9" s="91"/>
      <c r="F9" s="91"/>
      <c r="G9" s="106"/>
      <c r="H9" s="294">
        <f>SUM(H8:H8)</f>
        <v>623.8</v>
      </c>
      <c r="I9" s="155"/>
      <c r="J9" s="93"/>
      <c r="K9" s="213"/>
      <c r="L9" s="213"/>
      <c r="M9" s="213"/>
      <c r="N9" s="213"/>
      <c r="O9" s="217"/>
      <c r="P9" s="221"/>
      <c r="Q9" s="221"/>
      <c r="R9" s="221"/>
    </row>
    <row r="10" spans="1:18" s="74" customFormat="1" ht="18" customHeight="1">
      <c r="A10" s="75" t="s">
        <v>122</v>
      </c>
      <c r="B10" s="72" t="s">
        <v>124</v>
      </c>
      <c r="C10" s="76"/>
      <c r="D10" s="94"/>
      <c r="E10" s="94"/>
      <c r="F10" s="94"/>
      <c r="G10" s="94"/>
      <c r="H10" s="95"/>
      <c r="I10" s="268"/>
      <c r="J10" s="85"/>
      <c r="K10" s="197"/>
      <c r="L10" s="197"/>
      <c r="M10" s="197"/>
      <c r="N10" s="197"/>
      <c r="O10" s="217"/>
      <c r="P10" s="222"/>
      <c r="Q10" s="222"/>
      <c r="R10" s="222"/>
    </row>
    <row r="11" spans="1:18" s="100" customFormat="1" ht="15" customHeight="1" hidden="1">
      <c r="A11" s="80" t="s">
        <v>123</v>
      </c>
      <c r="B11" s="96" t="s">
        <v>76</v>
      </c>
      <c r="C11" s="82" t="s">
        <v>63</v>
      </c>
      <c r="D11" s="97"/>
      <c r="E11" s="97">
        <v>623.8</v>
      </c>
      <c r="F11" s="97"/>
      <c r="G11" s="97">
        <v>623.8</v>
      </c>
      <c r="H11" s="98">
        <f>D11*G11</f>
        <v>0</v>
      </c>
      <c r="I11" s="84"/>
      <c r="J11" s="99" t="s">
        <v>30</v>
      </c>
      <c r="K11" s="223"/>
      <c r="L11" s="223"/>
      <c r="M11" s="223"/>
      <c r="N11" s="223"/>
      <c r="O11" s="217"/>
      <c r="P11" s="224">
        <v>623.8</v>
      </c>
      <c r="Q11" s="224">
        <v>623.8</v>
      </c>
      <c r="R11" s="224">
        <v>623.8</v>
      </c>
    </row>
    <row r="12" spans="1:18" s="74" customFormat="1" ht="15" customHeight="1">
      <c r="A12" s="80" t="s">
        <v>153</v>
      </c>
      <c r="B12" s="96" t="s">
        <v>77</v>
      </c>
      <c r="C12" s="82" t="s">
        <v>63</v>
      </c>
      <c r="D12" s="97">
        <v>20</v>
      </c>
      <c r="E12" s="248">
        <f>R12</f>
        <v>6.4016393442622945</v>
      </c>
      <c r="F12" s="248">
        <f>D12*E12</f>
        <v>128.03278688524588</v>
      </c>
      <c r="G12" s="284">
        <f>E12+E12*$I$6</f>
        <v>7.81</v>
      </c>
      <c r="H12" s="84">
        <f>D12*G12</f>
        <v>156.2</v>
      </c>
      <c r="I12" s="184"/>
      <c r="J12" s="99" t="s">
        <v>31</v>
      </c>
      <c r="K12" s="223"/>
      <c r="L12" s="223"/>
      <c r="M12" s="223"/>
      <c r="N12" s="223"/>
      <c r="O12" s="217"/>
      <c r="P12" s="225">
        <v>7.81</v>
      </c>
      <c r="Q12" s="225"/>
      <c r="R12" s="249">
        <f>P12/$Q$8</f>
        <v>6.4016393442622945</v>
      </c>
    </row>
    <row r="13" spans="1:18" s="74" customFormat="1" ht="31.5" hidden="1">
      <c r="A13" s="80" t="s">
        <v>17</v>
      </c>
      <c r="B13" s="102" t="s">
        <v>16</v>
      </c>
      <c r="C13" s="82" t="s">
        <v>63</v>
      </c>
      <c r="D13" s="101"/>
      <c r="E13" s="103"/>
      <c r="F13" s="103"/>
      <c r="G13" s="103"/>
      <c r="H13" s="98">
        <f>D13*G13</f>
        <v>0</v>
      </c>
      <c r="I13" s="258"/>
      <c r="J13" s="99" t="s">
        <v>30</v>
      </c>
      <c r="K13" s="223"/>
      <c r="L13" s="223"/>
      <c r="M13" s="223"/>
      <c r="N13" s="223"/>
      <c r="O13" s="217"/>
      <c r="P13" s="226"/>
      <c r="Q13" s="226"/>
      <c r="R13" s="226"/>
    </row>
    <row r="14" spans="1:18" s="74" customFormat="1" ht="25.5">
      <c r="A14" s="104"/>
      <c r="B14" s="105"/>
      <c r="C14" s="89" t="s">
        <v>65</v>
      </c>
      <c r="D14" s="90"/>
      <c r="E14" s="106"/>
      <c r="F14" s="106"/>
      <c r="G14" s="310"/>
      <c r="H14" s="92">
        <f>SUM(H10:H13)</f>
        <v>156.2</v>
      </c>
      <c r="I14" s="155"/>
      <c r="J14" s="85"/>
      <c r="K14" s="197"/>
      <c r="L14" s="197"/>
      <c r="M14" s="197"/>
      <c r="N14" s="197"/>
      <c r="O14" s="217"/>
      <c r="P14" s="227"/>
      <c r="Q14" s="227"/>
      <c r="R14" s="227"/>
    </row>
    <row r="15" spans="1:18" s="74" customFormat="1" ht="18" customHeight="1">
      <c r="A15" s="75" t="s">
        <v>127</v>
      </c>
      <c r="B15" s="72" t="s">
        <v>128</v>
      </c>
      <c r="C15" s="76"/>
      <c r="D15" s="281"/>
      <c r="E15" s="280"/>
      <c r="F15" s="305"/>
      <c r="G15" s="280"/>
      <c r="H15" s="308"/>
      <c r="I15" s="177"/>
      <c r="J15" s="79"/>
      <c r="K15" s="218"/>
      <c r="L15" s="218"/>
      <c r="M15" s="218"/>
      <c r="N15" s="218"/>
      <c r="O15" s="217"/>
      <c r="P15" s="228"/>
      <c r="Q15" s="228"/>
      <c r="R15" s="228"/>
    </row>
    <row r="16" spans="1:18" s="74" customFormat="1" ht="18" customHeight="1">
      <c r="A16" s="108"/>
      <c r="B16" s="109"/>
      <c r="C16" s="110"/>
      <c r="D16" s="276"/>
      <c r="E16" s="282"/>
      <c r="F16" s="306"/>
      <c r="G16" s="282"/>
      <c r="H16" s="308"/>
      <c r="I16" s="107"/>
      <c r="J16" s="79"/>
      <c r="K16" s="218"/>
      <c r="L16" s="218"/>
      <c r="M16" s="218"/>
      <c r="N16" s="218"/>
      <c r="O16" s="217"/>
      <c r="P16" s="229"/>
      <c r="Q16" s="229"/>
      <c r="R16" s="229"/>
    </row>
    <row r="17" spans="1:18" s="100" customFormat="1" ht="15" customHeight="1">
      <c r="A17" s="111" t="s">
        <v>129</v>
      </c>
      <c r="B17" s="112" t="s">
        <v>114</v>
      </c>
      <c r="C17" s="82" t="s">
        <v>69</v>
      </c>
      <c r="D17" s="277">
        <v>923</v>
      </c>
      <c r="E17" s="283">
        <f>R17</f>
        <v>5.6557377049180335</v>
      </c>
      <c r="F17" s="307">
        <f>D17*E17</f>
        <v>5220.245901639345</v>
      </c>
      <c r="G17" s="283">
        <f>E17+E17*$I$6</f>
        <v>6.9</v>
      </c>
      <c r="H17" s="309">
        <f>D17*G17</f>
        <v>6368.700000000001</v>
      </c>
      <c r="I17" s="84"/>
      <c r="J17" s="99" t="s">
        <v>214</v>
      </c>
      <c r="K17" s="223"/>
      <c r="L17" s="223"/>
      <c r="M17" s="223"/>
      <c r="N17" s="223"/>
      <c r="O17" s="217"/>
      <c r="P17" s="224">
        <v>6.9</v>
      </c>
      <c r="Q17" s="224"/>
      <c r="R17" s="220">
        <f>P17/$Q$8</f>
        <v>5.6557377049180335</v>
      </c>
    </row>
    <row r="18" spans="1:18" s="74" customFormat="1" ht="30" customHeight="1">
      <c r="A18" s="80" t="s">
        <v>140</v>
      </c>
      <c r="B18" s="81" t="s">
        <v>107</v>
      </c>
      <c r="C18" s="82" t="s">
        <v>20</v>
      </c>
      <c r="D18" s="278">
        <v>4.27</v>
      </c>
      <c r="E18" s="284">
        <f>R18</f>
        <v>1000.6311475409836</v>
      </c>
      <c r="F18" s="307">
        <f>D18*E18</f>
        <v>4272.695</v>
      </c>
      <c r="G18" s="284">
        <f>E18+E18*$I$6</f>
        <v>1220.77</v>
      </c>
      <c r="H18" s="309">
        <f>D18*G18</f>
        <v>5212.687899999999</v>
      </c>
      <c r="I18" s="184"/>
      <c r="J18" s="113" t="s">
        <v>183</v>
      </c>
      <c r="K18" s="230"/>
      <c r="L18" s="230"/>
      <c r="M18" s="230"/>
      <c r="N18" s="230"/>
      <c r="O18" s="217"/>
      <c r="P18" s="220">
        <v>1220.77</v>
      </c>
      <c r="Q18" s="220"/>
      <c r="R18" s="220">
        <f>P18/$Q$8</f>
        <v>1000.6311475409836</v>
      </c>
    </row>
    <row r="19" spans="1:18" s="74" customFormat="1" ht="25.5">
      <c r="A19" s="114"/>
      <c r="B19" s="88"/>
      <c r="C19" s="89" t="s">
        <v>65</v>
      </c>
      <c r="D19" s="115"/>
      <c r="E19" s="106"/>
      <c r="F19" s="91"/>
      <c r="G19" s="106"/>
      <c r="H19" s="92">
        <f>SUM(H17:H18)</f>
        <v>11581.3879</v>
      </c>
      <c r="I19" s="155"/>
      <c r="J19" s="85"/>
      <c r="K19" s="197"/>
      <c r="L19" s="197"/>
      <c r="M19" s="197"/>
      <c r="N19" s="197"/>
      <c r="O19" s="217"/>
      <c r="P19" s="221"/>
      <c r="Q19" s="221"/>
      <c r="R19" s="221"/>
    </row>
    <row r="20" spans="1:18" s="74" customFormat="1" ht="18" customHeight="1">
      <c r="A20" s="75" t="s">
        <v>130</v>
      </c>
      <c r="B20" s="72" t="s">
        <v>131</v>
      </c>
      <c r="C20" s="116"/>
      <c r="D20" s="117"/>
      <c r="E20" s="94"/>
      <c r="F20" s="94"/>
      <c r="G20" s="94"/>
      <c r="H20" s="84"/>
      <c r="I20" s="177"/>
      <c r="J20" s="79"/>
      <c r="K20" s="218"/>
      <c r="L20" s="218"/>
      <c r="M20" s="218"/>
      <c r="N20" s="218"/>
      <c r="O20" s="217"/>
      <c r="P20" s="222"/>
      <c r="Q20" s="222"/>
      <c r="R20" s="222"/>
    </row>
    <row r="21" spans="1:18" s="74" customFormat="1" ht="15" customHeight="1">
      <c r="A21" s="118" t="s">
        <v>132</v>
      </c>
      <c r="B21" s="119" t="s">
        <v>133</v>
      </c>
      <c r="C21" s="82"/>
      <c r="D21" s="120"/>
      <c r="E21" s="97"/>
      <c r="F21" s="97"/>
      <c r="G21" s="97"/>
      <c r="H21" s="84"/>
      <c r="I21" s="84"/>
      <c r="J21" s="85"/>
      <c r="K21" s="197"/>
      <c r="L21" s="197"/>
      <c r="M21" s="197"/>
      <c r="N21" s="197"/>
      <c r="O21" s="217"/>
      <c r="P21" s="224"/>
      <c r="Q21" s="224"/>
      <c r="R21" s="224"/>
    </row>
    <row r="22" spans="1:18" s="74" customFormat="1" ht="50.25" customHeight="1">
      <c r="A22" s="80" t="s">
        <v>212</v>
      </c>
      <c r="B22" s="81" t="s">
        <v>213</v>
      </c>
      <c r="C22" s="82" t="s">
        <v>19</v>
      </c>
      <c r="D22" s="97">
        <v>693</v>
      </c>
      <c r="E22" s="248">
        <f>R22</f>
        <v>17.040983606557376</v>
      </c>
      <c r="F22" s="83">
        <f>D22*E22</f>
        <v>11809.401639344262</v>
      </c>
      <c r="G22" s="284">
        <f>E22+E22*$I$6</f>
        <v>20.79</v>
      </c>
      <c r="H22" s="84">
        <f>D22*G22</f>
        <v>14407.47</v>
      </c>
      <c r="I22" s="184"/>
      <c r="J22" s="85"/>
      <c r="K22" s="197"/>
      <c r="L22" s="197"/>
      <c r="M22" s="197"/>
      <c r="N22" s="197"/>
      <c r="O22" s="217"/>
      <c r="P22" s="224">
        <v>20.79</v>
      </c>
      <c r="Q22" s="224"/>
      <c r="R22" s="220">
        <f>P22/$Q$8</f>
        <v>17.040983606557376</v>
      </c>
    </row>
    <row r="23" spans="1:18" s="74" customFormat="1" ht="25.5">
      <c r="A23" s="104"/>
      <c r="B23" s="88"/>
      <c r="C23" s="89" t="s">
        <v>65</v>
      </c>
      <c r="D23" s="90"/>
      <c r="E23" s="287"/>
      <c r="F23" s="91"/>
      <c r="G23" s="287"/>
      <c r="H23" s="92">
        <f>SUM(H22)</f>
        <v>14407.47</v>
      </c>
      <c r="I23" s="167"/>
      <c r="J23" s="85"/>
      <c r="K23" s="197"/>
      <c r="L23" s="197"/>
      <c r="M23" s="197"/>
      <c r="N23" s="197"/>
      <c r="O23" s="217"/>
      <c r="P23" s="221"/>
      <c r="Q23" s="221"/>
      <c r="R23" s="221"/>
    </row>
    <row r="24" spans="1:18" s="74" customFormat="1" ht="18" customHeight="1">
      <c r="A24" s="121" t="s">
        <v>43</v>
      </c>
      <c r="B24" s="72" t="s">
        <v>44</v>
      </c>
      <c r="C24" s="76"/>
      <c r="D24" s="285"/>
      <c r="E24" s="289"/>
      <c r="F24" s="311"/>
      <c r="G24" s="289"/>
      <c r="H24" s="309"/>
      <c r="I24" s="177"/>
      <c r="J24" s="85"/>
      <c r="K24" s="197"/>
      <c r="L24" s="197"/>
      <c r="M24" s="197"/>
      <c r="N24" s="197"/>
      <c r="O24" s="217"/>
      <c r="P24" s="222"/>
      <c r="Q24" s="222"/>
      <c r="R24" s="222"/>
    </row>
    <row r="25" spans="1:18" s="74" customFormat="1" ht="15" customHeight="1">
      <c r="A25" s="122" t="s">
        <v>71</v>
      </c>
      <c r="B25" s="119" t="s">
        <v>92</v>
      </c>
      <c r="C25" s="123"/>
      <c r="D25" s="263"/>
      <c r="E25" s="290"/>
      <c r="F25" s="312"/>
      <c r="G25" s="290"/>
      <c r="H25" s="309"/>
      <c r="I25" s="84"/>
      <c r="J25" s="85"/>
      <c r="K25" s="197"/>
      <c r="L25" s="197"/>
      <c r="M25" s="197"/>
      <c r="N25" s="197"/>
      <c r="O25" s="217"/>
      <c r="P25" s="224"/>
      <c r="Q25" s="224"/>
      <c r="R25" s="224"/>
    </row>
    <row r="26" spans="1:18" s="100" customFormat="1" ht="15" customHeight="1" hidden="1">
      <c r="A26" s="80" t="s">
        <v>72</v>
      </c>
      <c r="B26" s="81" t="s">
        <v>164</v>
      </c>
      <c r="C26" s="82" t="s">
        <v>63</v>
      </c>
      <c r="D26" s="263">
        <v>42</v>
      </c>
      <c r="E26" s="290">
        <v>36.99</v>
      </c>
      <c r="F26" s="312"/>
      <c r="G26" s="290">
        <v>36.99</v>
      </c>
      <c r="H26" s="309"/>
      <c r="I26" s="84"/>
      <c r="J26" s="99" t="s">
        <v>33</v>
      </c>
      <c r="K26" s="223"/>
      <c r="L26" s="223"/>
      <c r="M26" s="223"/>
      <c r="N26" s="223"/>
      <c r="O26" s="217"/>
      <c r="P26" s="224">
        <v>36.99</v>
      </c>
      <c r="Q26" s="224"/>
      <c r="R26" s="224"/>
    </row>
    <row r="27" spans="1:18" s="100" customFormat="1" ht="15" customHeight="1">
      <c r="A27" s="80" t="s">
        <v>157</v>
      </c>
      <c r="B27" s="81" t="s">
        <v>175</v>
      </c>
      <c r="C27" s="82" t="s">
        <v>4</v>
      </c>
      <c r="D27" s="263">
        <v>100</v>
      </c>
      <c r="E27" s="283">
        <f>R27</f>
        <v>1.2131147540983607</v>
      </c>
      <c r="F27" s="307">
        <f>D27*E27</f>
        <v>121.31147540983606</v>
      </c>
      <c r="G27" s="283">
        <f>E27+E27*$I$6</f>
        <v>1.48</v>
      </c>
      <c r="H27" s="309">
        <f>D27*G27</f>
        <v>148</v>
      </c>
      <c r="I27" s="84"/>
      <c r="J27" s="99" t="s">
        <v>34</v>
      </c>
      <c r="K27" s="223"/>
      <c r="L27" s="223"/>
      <c r="M27" s="223"/>
      <c r="N27" s="223"/>
      <c r="O27" s="217"/>
      <c r="P27" s="224">
        <v>1.48</v>
      </c>
      <c r="Q27" s="224"/>
      <c r="R27" s="220">
        <f>P27/$Q$8</f>
        <v>1.2131147540983607</v>
      </c>
    </row>
    <row r="28" spans="1:18" s="74" customFormat="1" ht="15" customHeight="1">
      <c r="A28" s="80" t="s">
        <v>45</v>
      </c>
      <c r="B28" s="124" t="s">
        <v>165</v>
      </c>
      <c r="C28" s="82"/>
      <c r="D28" s="263"/>
      <c r="E28" s="290"/>
      <c r="F28" s="312"/>
      <c r="G28" s="290"/>
      <c r="H28" s="309"/>
      <c r="I28" s="84"/>
      <c r="J28" s="85"/>
      <c r="K28" s="197"/>
      <c r="L28" s="197"/>
      <c r="M28" s="197"/>
      <c r="N28" s="197"/>
      <c r="O28" s="217"/>
      <c r="P28" s="224"/>
      <c r="Q28" s="224"/>
      <c r="R28" s="220"/>
    </row>
    <row r="29" spans="1:18" s="74" customFormat="1" ht="15" customHeight="1">
      <c r="A29" s="80" t="s">
        <v>46</v>
      </c>
      <c r="B29" s="81" t="s">
        <v>176</v>
      </c>
      <c r="C29" s="82" t="s">
        <v>88</v>
      </c>
      <c r="D29" s="263">
        <v>20</v>
      </c>
      <c r="E29" s="284">
        <f>R29</f>
        <v>10.950819672131148</v>
      </c>
      <c r="F29" s="307">
        <f>D29*E29</f>
        <v>219.01639344262296</v>
      </c>
      <c r="G29" s="284">
        <f>E29+E29*$I$6</f>
        <v>13.360000000000001</v>
      </c>
      <c r="H29" s="309">
        <f>D29*G29</f>
        <v>267.20000000000005</v>
      </c>
      <c r="I29" s="184"/>
      <c r="J29" s="99" t="s">
        <v>34</v>
      </c>
      <c r="K29" s="223"/>
      <c r="L29" s="223"/>
      <c r="M29" s="223"/>
      <c r="N29" s="223"/>
      <c r="O29" s="217"/>
      <c r="P29" s="224">
        <v>13.36</v>
      </c>
      <c r="Q29" s="224"/>
      <c r="R29" s="220">
        <f>P29/$Q$8</f>
        <v>10.950819672131148</v>
      </c>
    </row>
    <row r="30" spans="1:18" s="74" customFormat="1" ht="15" customHeight="1" hidden="1">
      <c r="A30" s="80" t="s">
        <v>47</v>
      </c>
      <c r="B30" s="125" t="s">
        <v>1</v>
      </c>
      <c r="C30" s="82"/>
      <c r="D30" s="97"/>
      <c r="E30" s="288"/>
      <c r="F30" s="126"/>
      <c r="G30" s="288"/>
      <c r="H30" s="98"/>
      <c r="I30" s="258"/>
      <c r="J30" s="85"/>
      <c r="K30" s="197"/>
      <c r="L30" s="197"/>
      <c r="M30" s="197"/>
      <c r="N30" s="197"/>
      <c r="O30" s="217"/>
      <c r="P30" s="231"/>
      <c r="Q30" s="231"/>
      <c r="R30" s="231"/>
    </row>
    <row r="31" spans="1:18" s="74" customFormat="1" ht="15" customHeight="1" hidden="1">
      <c r="A31" s="80" t="s">
        <v>3</v>
      </c>
      <c r="B31" s="81" t="s">
        <v>2</v>
      </c>
      <c r="C31" s="82" t="s">
        <v>88</v>
      </c>
      <c r="D31" s="97"/>
      <c r="E31" s="126"/>
      <c r="F31" s="126"/>
      <c r="G31" s="126"/>
      <c r="H31" s="98">
        <f>D31*G31</f>
        <v>0</v>
      </c>
      <c r="I31" s="256"/>
      <c r="J31" s="99" t="s">
        <v>33</v>
      </c>
      <c r="K31" s="223"/>
      <c r="L31" s="223"/>
      <c r="M31" s="223"/>
      <c r="N31" s="223"/>
      <c r="O31" s="217"/>
      <c r="P31" s="231"/>
      <c r="Q31" s="231"/>
      <c r="R31" s="231"/>
    </row>
    <row r="32" spans="1:18" s="74" customFormat="1" ht="15" customHeight="1" hidden="1">
      <c r="A32" s="80" t="s">
        <v>5</v>
      </c>
      <c r="B32" s="125" t="s">
        <v>93</v>
      </c>
      <c r="C32" s="82"/>
      <c r="D32" s="97"/>
      <c r="E32" s="126"/>
      <c r="F32" s="126"/>
      <c r="G32" s="126"/>
      <c r="H32" s="98"/>
      <c r="I32" s="256"/>
      <c r="J32" s="85"/>
      <c r="K32" s="197"/>
      <c r="L32" s="197"/>
      <c r="M32" s="197"/>
      <c r="N32" s="197"/>
      <c r="O32" s="217"/>
      <c r="P32" s="231"/>
      <c r="Q32" s="231"/>
      <c r="R32" s="231"/>
    </row>
    <row r="33" spans="1:18" s="74" customFormat="1" ht="30" customHeight="1" hidden="1">
      <c r="A33" s="80" t="s">
        <v>6</v>
      </c>
      <c r="B33" s="81" t="s">
        <v>158</v>
      </c>
      <c r="C33" s="82" t="s">
        <v>19</v>
      </c>
      <c r="D33" s="97"/>
      <c r="E33" s="126"/>
      <c r="F33" s="126"/>
      <c r="G33" s="126"/>
      <c r="H33" s="98">
        <f>D33*G33</f>
        <v>0</v>
      </c>
      <c r="I33" s="256"/>
      <c r="J33" s="99" t="s">
        <v>33</v>
      </c>
      <c r="K33" s="223"/>
      <c r="L33" s="223"/>
      <c r="M33" s="223"/>
      <c r="N33" s="223"/>
      <c r="O33" s="217"/>
      <c r="P33" s="231"/>
      <c r="Q33" s="231"/>
      <c r="R33" s="231"/>
    </row>
    <row r="34" spans="1:18" s="74" customFormat="1" ht="25.5">
      <c r="A34" s="104"/>
      <c r="B34" s="88"/>
      <c r="C34" s="89" t="s">
        <v>65</v>
      </c>
      <c r="D34" s="90"/>
      <c r="E34" s="287"/>
      <c r="F34" s="91"/>
      <c r="G34" s="287"/>
      <c r="H34" s="92">
        <f>SUM(H26:H33)</f>
        <v>415.20000000000005</v>
      </c>
      <c r="I34" s="155"/>
      <c r="J34" s="85"/>
      <c r="K34" s="197"/>
      <c r="L34" s="197"/>
      <c r="M34" s="197"/>
      <c r="N34" s="197"/>
      <c r="O34" s="217"/>
      <c r="P34" s="221"/>
      <c r="Q34" s="221"/>
      <c r="R34" s="221"/>
    </row>
    <row r="35" spans="1:18" s="74" customFormat="1" ht="18" customHeight="1">
      <c r="A35" s="121" t="s">
        <v>100</v>
      </c>
      <c r="B35" s="72" t="s">
        <v>101</v>
      </c>
      <c r="C35" s="76"/>
      <c r="D35" s="285"/>
      <c r="E35" s="298"/>
      <c r="F35" s="313"/>
      <c r="G35" s="298"/>
      <c r="H35" s="314"/>
      <c r="I35" s="177"/>
      <c r="J35" s="85"/>
      <c r="K35" s="197"/>
      <c r="L35" s="197"/>
      <c r="M35" s="197"/>
      <c r="N35" s="197"/>
      <c r="O35" s="217"/>
      <c r="P35" s="231"/>
      <c r="Q35" s="231"/>
      <c r="R35" s="231"/>
    </row>
    <row r="36" spans="1:18" s="74" customFormat="1" ht="15" customHeight="1">
      <c r="A36" s="111" t="s">
        <v>102</v>
      </c>
      <c r="B36" s="119" t="s">
        <v>115</v>
      </c>
      <c r="C36" s="123"/>
      <c r="D36" s="263"/>
      <c r="E36" s="299"/>
      <c r="F36" s="313"/>
      <c r="G36" s="299"/>
      <c r="H36" s="314"/>
      <c r="I36" s="84"/>
      <c r="J36" s="85"/>
      <c r="K36" s="197"/>
      <c r="L36" s="197"/>
      <c r="M36" s="197"/>
      <c r="N36" s="197"/>
      <c r="O36" s="217"/>
      <c r="P36" s="231"/>
      <c r="Q36" s="231"/>
      <c r="R36" s="231"/>
    </row>
    <row r="37" spans="1:18" s="74" customFormat="1" ht="15" customHeight="1">
      <c r="A37" s="80" t="s">
        <v>117</v>
      </c>
      <c r="B37" s="81" t="s">
        <v>116</v>
      </c>
      <c r="C37" s="82" t="s">
        <v>4</v>
      </c>
      <c r="D37" s="263">
        <v>5</v>
      </c>
      <c r="E37" s="283">
        <f>R37</f>
        <v>81.9672131147541</v>
      </c>
      <c r="F37" s="307">
        <f>D37*E37</f>
        <v>409.8360655737705</v>
      </c>
      <c r="G37" s="283">
        <f>E37+E37*$I$6</f>
        <v>100</v>
      </c>
      <c r="H37" s="309">
        <f>G37*D37</f>
        <v>500</v>
      </c>
      <c r="I37" s="84"/>
      <c r="J37" s="99"/>
      <c r="K37" s="223"/>
      <c r="L37" s="223"/>
      <c r="M37" s="223"/>
      <c r="N37" s="223"/>
      <c r="O37" s="217"/>
      <c r="P37" s="224">
        <v>100</v>
      </c>
      <c r="Q37" s="224"/>
      <c r="R37" s="220">
        <f>P37/$Q$8</f>
        <v>81.9672131147541</v>
      </c>
    </row>
    <row r="38" spans="1:18" s="74" customFormat="1" ht="15" customHeight="1">
      <c r="A38" s="80" t="s">
        <v>103</v>
      </c>
      <c r="B38" s="125" t="s">
        <v>106</v>
      </c>
      <c r="C38" s="82"/>
      <c r="D38" s="263"/>
      <c r="E38" s="290"/>
      <c r="F38" s="312"/>
      <c r="G38" s="290"/>
      <c r="H38" s="309"/>
      <c r="I38" s="84"/>
      <c r="J38" s="99"/>
      <c r="K38" s="223"/>
      <c r="L38" s="223"/>
      <c r="M38" s="223"/>
      <c r="N38" s="223"/>
      <c r="O38" s="217"/>
      <c r="P38" s="224"/>
      <c r="Q38" s="224"/>
      <c r="R38" s="224"/>
    </row>
    <row r="39" spans="1:18" s="74" customFormat="1" ht="15" customHeight="1">
      <c r="A39" s="80" t="s">
        <v>118</v>
      </c>
      <c r="B39" s="81" t="s">
        <v>120</v>
      </c>
      <c r="C39" s="82" t="s">
        <v>4</v>
      </c>
      <c r="D39" s="263">
        <v>4</v>
      </c>
      <c r="E39" s="283">
        <f>R39</f>
        <v>55.729508196721305</v>
      </c>
      <c r="F39" s="307">
        <f>D39*E39</f>
        <v>222.91803278688522</v>
      </c>
      <c r="G39" s="283">
        <f>E39+E39*$I$6</f>
        <v>67.99</v>
      </c>
      <c r="H39" s="309">
        <f>G39*D39</f>
        <v>271.96</v>
      </c>
      <c r="I39" s="84"/>
      <c r="J39" s="99"/>
      <c r="K39" s="223"/>
      <c r="L39" s="223"/>
      <c r="M39" s="223"/>
      <c r="N39" s="223"/>
      <c r="O39" s="217"/>
      <c r="P39" s="224">
        <v>67.99</v>
      </c>
      <c r="Q39" s="224"/>
      <c r="R39" s="220">
        <f>P39/$Q$8</f>
        <v>55.729508196721305</v>
      </c>
    </row>
    <row r="40" spans="1:18" s="74" customFormat="1" ht="15" customHeight="1">
      <c r="A40" s="80" t="s">
        <v>119</v>
      </c>
      <c r="B40" s="81" t="s">
        <v>121</v>
      </c>
      <c r="C40" s="82" t="s">
        <v>4</v>
      </c>
      <c r="D40" s="263">
        <v>1</v>
      </c>
      <c r="E40" s="283">
        <f>R40</f>
        <v>69.86065573770492</v>
      </c>
      <c r="F40" s="307">
        <f>D40*E40</f>
        <v>69.86065573770492</v>
      </c>
      <c r="G40" s="283">
        <f>E40+E40*$I$6</f>
        <v>85.23</v>
      </c>
      <c r="H40" s="309">
        <f>G40*D40</f>
        <v>85.23</v>
      </c>
      <c r="I40" s="84"/>
      <c r="J40" s="99"/>
      <c r="K40" s="223"/>
      <c r="L40" s="223"/>
      <c r="M40" s="223"/>
      <c r="N40" s="223"/>
      <c r="O40" s="217"/>
      <c r="P40" s="224">
        <v>85.23</v>
      </c>
      <c r="Q40" s="224"/>
      <c r="R40" s="220">
        <f>P40/$Q$8</f>
        <v>69.86065573770492</v>
      </c>
    </row>
    <row r="41" spans="1:18" s="74" customFormat="1" ht="15" customHeight="1">
      <c r="A41" s="80" t="s">
        <v>104</v>
      </c>
      <c r="B41" s="81" t="s">
        <v>139</v>
      </c>
      <c r="C41" s="82" t="s">
        <v>4</v>
      </c>
      <c r="D41" s="263">
        <v>2</v>
      </c>
      <c r="E41" s="283">
        <f>R41</f>
        <v>208.10655737704917</v>
      </c>
      <c r="F41" s="307">
        <f>D41*E41</f>
        <v>416.21311475409834</v>
      </c>
      <c r="G41" s="283">
        <f>E41+E41*$I$6</f>
        <v>253.89</v>
      </c>
      <c r="H41" s="309">
        <f>G41*D41</f>
        <v>507.78</v>
      </c>
      <c r="I41" s="84"/>
      <c r="J41" s="99"/>
      <c r="K41" s="223"/>
      <c r="L41" s="223"/>
      <c r="M41" s="223"/>
      <c r="N41" s="223"/>
      <c r="O41" s="217"/>
      <c r="P41" s="224">
        <v>253.89</v>
      </c>
      <c r="Q41" s="224"/>
      <c r="R41" s="220">
        <f>P41/$Q$8</f>
        <v>208.10655737704917</v>
      </c>
    </row>
    <row r="42" spans="1:18" s="74" customFormat="1" ht="30" customHeight="1">
      <c r="A42" s="80" t="s">
        <v>14</v>
      </c>
      <c r="B42" s="81" t="s">
        <v>7</v>
      </c>
      <c r="C42" s="82" t="s">
        <v>4</v>
      </c>
      <c r="D42" s="263">
        <v>4</v>
      </c>
      <c r="E42" s="284">
        <f>R42</f>
        <v>29.319672131147545</v>
      </c>
      <c r="F42" s="307">
        <f>D42*E42</f>
        <v>117.27868852459018</v>
      </c>
      <c r="G42" s="284">
        <f>E42+E42*$I$6</f>
        <v>35.77</v>
      </c>
      <c r="H42" s="309">
        <f>G42*D42</f>
        <v>143.08</v>
      </c>
      <c r="I42" s="184"/>
      <c r="J42" s="99"/>
      <c r="K42" s="223"/>
      <c r="L42" s="223"/>
      <c r="M42" s="223"/>
      <c r="N42" s="223"/>
      <c r="O42" s="217"/>
      <c r="P42" s="224">
        <v>35.77</v>
      </c>
      <c r="Q42" s="224"/>
      <c r="R42" s="220">
        <f>P42/$Q$8</f>
        <v>29.319672131147545</v>
      </c>
    </row>
    <row r="43" spans="1:18" s="100" customFormat="1" ht="25.5">
      <c r="A43" s="127"/>
      <c r="B43" s="105"/>
      <c r="C43" s="89" t="s">
        <v>65</v>
      </c>
      <c r="D43" s="92"/>
      <c r="E43" s="264"/>
      <c r="F43" s="128"/>
      <c r="G43" s="297"/>
      <c r="H43" s="92">
        <f>SUM(H37:H42)</f>
        <v>1508.05</v>
      </c>
      <c r="I43" s="155"/>
      <c r="J43" s="85"/>
      <c r="K43" s="197"/>
      <c r="L43" s="197"/>
      <c r="M43" s="197"/>
      <c r="N43" s="197"/>
      <c r="O43" s="217"/>
      <c r="P43" s="232"/>
      <c r="Q43" s="232"/>
      <c r="R43" s="232"/>
    </row>
    <row r="44" spans="1:18" s="100" customFormat="1" ht="18" customHeight="1">
      <c r="A44" s="121" t="s">
        <v>8</v>
      </c>
      <c r="B44" s="72" t="s">
        <v>9</v>
      </c>
      <c r="C44" s="76"/>
      <c r="D44" s="285"/>
      <c r="E44" s="298"/>
      <c r="F44" s="296"/>
      <c r="G44" s="126"/>
      <c r="H44" s="98"/>
      <c r="I44" s="177"/>
      <c r="J44" s="85"/>
      <c r="K44" s="197"/>
      <c r="L44" s="197"/>
      <c r="M44" s="197"/>
      <c r="N44" s="197"/>
      <c r="O44" s="217"/>
      <c r="P44" s="231"/>
      <c r="Q44" s="231"/>
      <c r="R44" s="231"/>
    </row>
    <row r="45" spans="1:18" s="74" customFormat="1" ht="65.25" customHeight="1" hidden="1">
      <c r="A45" s="129" t="s">
        <v>10</v>
      </c>
      <c r="B45" s="81" t="s">
        <v>98</v>
      </c>
      <c r="C45" s="82" t="s">
        <v>4</v>
      </c>
      <c r="D45" s="263"/>
      <c r="E45" s="299"/>
      <c r="F45" s="296"/>
      <c r="G45" s="126"/>
      <c r="H45" s="98">
        <f>D45*G45</f>
        <v>0</v>
      </c>
      <c r="I45" s="84"/>
      <c r="J45" s="99"/>
      <c r="K45" s="223"/>
      <c r="L45" s="223"/>
      <c r="M45" s="223"/>
      <c r="N45" s="223"/>
      <c r="O45" s="217"/>
      <c r="P45" s="231"/>
      <c r="Q45" s="231"/>
      <c r="R45" s="231"/>
    </row>
    <row r="46" spans="1:18" s="74" customFormat="1" ht="15" customHeight="1" hidden="1">
      <c r="A46" s="129" t="s">
        <v>99</v>
      </c>
      <c r="B46" s="81" t="s">
        <v>159</v>
      </c>
      <c r="C46" s="82" t="s">
        <v>88</v>
      </c>
      <c r="D46" s="263"/>
      <c r="E46" s="299"/>
      <c r="F46" s="296"/>
      <c r="G46" s="126"/>
      <c r="H46" s="98">
        <f>D46*G46</f>
        <v>0</v>
      </c>
      <c r="I46" s="84"/>
      <c r="J46" s="99"/>
      <c r="K46" s="223"/>
      <c r="L46" s="223"/>
      <c r="M46" s="223"/>
      <c r="N46" s="223"/>
      <c r="O46" s="217"/>
      <c r="P46" s="231"/>
      <c r="Q46" s="231"/>
      <c r="R46" s="231"/>
    </row>
    <row r="47" spans="1:18" s="74" customFormat="1" ht="47.25" customHeight="1">
      <c r="A47" s="80" t="s">
        <v>11</v>
      </c>
      <c r="B47" s="125" t="s">
        <v>166</v>
      </c>
      <c r="C47" s="82"/>
      <c r="D47" s="263"/>
      <c r="E47" s="299"/>
      <c r="F47" s="296"/>
      <c r="G47" s="126"/>
      <c r="H47" s="98"/>
      <c r="I47" s="84"/>
      <c r="J47" s="99"/>
      <c r="K47" s="223"/>
      <c r="L47" s="223"/>
      <c r="M47" s="223"/>
      <c r="N47" s="223"/>
      <c r="O47" s="217"/>
      <c r="P47" s="231"/>
      <c r="Q47" s="231"/>
      <c r="R47" s="231"/>
    </row>
    <row r="48" spans="1:18" s="74" customFormat="1" ht="15" customHeight="1">
      <c r="A48" s="80" t="s">
        <v>81</v>
      </c>
      <c r="B48" s="81" t="s">
        <v>80</v>
      </c>
      <c r="C48" s="82" t="s">
        <v>88</v>
      </c>
      <c r="D48" s="263">
        <v>6</v>
      </c>
      <c r="E48" s="283">
        <f>R48</f>
        <v>12.573770491803279</v>
      </c>
      <c r="F48" s="279">
        <f>D48*E48</f>
        <v>75.44262295081967</v>
      </c>
      <c r="G48" s="283">
        <f>E48+E48*$I$6</f>
        <v>15.34</v>
      </c>
      <c r="H48" s="84">
        <f>D48*G48</f>
        <v>92.03999999999999</v>
      </c>
      <c r="I48" s="84"/>
      <c r="J48" s="99" t="s">
        <v>35</v>
      </c>
      <c r="K48" s="223"/>
      <c r="L48" s="223"/>
      <c r="M48" s="223"/>
      <c r="N48" s="223"/>
      <c r="O48" s="217"/>
      <c r="P48" s="224">
        <v>15.34</v>
      </c>
      <c r="Q48" s="224"/>
      <c r="R48" s="220">
        <f>P48/$Q$8</f>
        <v>12.573770491803279</v>
      </c>
    </row>
    <row r="49" spans="1:18" s="74" customFormat="1" ht="15" customHeight="1">
      <c r="A49" s="80" t="s">
        <v>83</v>
      </c>
      <c r="B49" s="81" t="s">
        <v>82</v>
      </c>
      <c r="C49" s="82" t="s">
        <v>88</v>
      </c>
      <c r="D49" s="263">
        <v>12</v>
      </c>
      <c r="E49" s="283">
        <f>R49</f>
        <v>19.213114754098363</v>
      </c>
      <c r="F49" s="279">
        <f>D49*E49</f>
        <v>230.55737704918036</v>
      </c>
      <c r="G49" s="283">
        <f>E49+E49*$I$6</f>
        <v>23.440000000000005</v>
      </c>
      <c r="H49" s="84">
        <f>D49*G49</f>
        <v>281.2800000000001</v>
      </c>
      <c r="I49" s="84"/>
      <c r="J49" s="99" t="s">
        <v>35</v>
      </c>
      <c r="K49" s="223"/>
      <c r="L49" s="223"/>
      <c r="M49" s="223"/>
      <c r="N49" s="223"/>
      <c r="O49" s="217"/>
      <c r="P49" s="224">
        <v>23.44</v>
      </c>
      <c r="Q49" s="224"/>
      <c r="R49" s="220">
        <f>P49/$Q$8</f>
        <v>19.213114754098363</v>
      </c>
    </row>
    <row r="50" spans="1:18" s="74" customFormat="1" ht="15" customHeight="1">
      <c r="A50" s="80" t="s">
        <v>84</v>
      </c>
      <c r="B50" s="125" t="s">
        <v>55</v>
      </c>
      <c r="C50" s="82"/>
      <c r="D50" s="263"/>
      <c r="E50" s="299"/>
      <c r="F50" s="296"/>
      <c r="G50" s="126"/>
      <c r="H50" s="98"/>
      <c r="I50" s="84"/>
      <c r="J50" s="99"/>
      <c r="K50" s="223"/>
      <c r="L50" s="223"/>
      <c r="M50" s="223"/>
      <c r="N50" s="223"/>
      <c r="O50" s="217"/>
      <c r="P50" s="231"/>
      <c r="Q50" s="231"/>
      <c r="R50" s="231"/>
    </row>
    <row r="51" spans="1:18" s="74" customFormat="1" ht="30" customHeight="1">
      <c r="A51" s="80" t="s">
        <v>85</v>
      </c>
      <c r="B51" s="81" t="s">
        <v>86</v>
      </c>
      <c r="C51" s="82" t="s">
        <v>4</v>
      </c>
      <c r="D51" s="263">
        <v>1</v>
      </c>
      <c r="E51" s="284">
        <f>R51</f>
        <v>303.3606557377049</v>
      </c>
      <c r="F51" s="279">
        <f>D51*E51</f>
        <v>303.3606557377049</v>
      </c>
      <c r="G51" s="283">
        <f>E51+E51*$I$6</f>
        <v>370.1</v>
      </c>
      <c r="H51" s="84">
        <f>D51*G51</f>
        <v>370.1</v>
      </c>
      <c r="I51" s="184"/>
      <c r="J51" s="99"/>
      <c r="K51" s="223"/>
      <c r="L51" s="223"/>
      <c r="M51" s="223"/>
      <c r="N51" s="223"/>
      <c r="O51" s="217"/>
      <c r="P51" s="224">
        <v>370.1</v>
      </c>
      <c r="Q51" s="224"/>
      <c r="R51" s="220">
        <f>P51/$Q$8</f>
        <v>303.3606557377049</v>
      </c>
    </row>
    <row r="52" spans="1:18" s="74" customFormat="1" ht="25.5">
      <c r="A52" s="114"/>
      <c r="B52" s="130"/>
      <c r="C52" s="89" t="s">
        <v>65</v>
      </c>
      <c r="D52" s="92"/>
      <c r="E52" s="264"/>
      <c r="F52" s="128"/>
      <c r="G52" s="128"/>
      <c r="H52" s="92">
        <f>SUM(H45:H51)</f>
        <v>743.4200000000001</v>
      </c>
      <c r="I52" s="155"/>
      <c r="J52" s="85"/>
      <c r="K52" s="197"/>
      <c r="L52" s="197"/>
      <c r="M52" s="197"/>
      <c r="N52" s="197"/>
      <c r="O52" s="217"/>
      <c r="P52" s="232"/>
      <c r="Q52" s="232"/>
      <c r="R52" s="232"/>
    </row>
    <row r="53" spans="1:18" s="74" customFormat="1" ht="18" customHeight="1">
      <c r="A53" s="121">
        <v>100000</v>
      </c>
      <c r="B53" s="72" t="s">
        <v>87</v>
      </c>
      <c r="C53" s="76"/>
      <c r="D53" s="285"/>
      <c r="E53" s="298"/>
      <c r="F53" s="296"/>
      <c r="G53" s="126"/>
      <c r="H53" s="98"/>
      <c r="I53" s="177"/>
      <c r="J53" s="85"/>
      <c r="K53" s="197"/>
      <c r="L53" s="197"/>
      <c r="M53" s="197"/>
      <c r="N53" s="197"/>
      <c r="O53" s="217"/>
      <c r="P53" s="231"/>
      <c r="Q53" s="231"/>
      <c r="R53" s="231"/>
    </row>
    <row r="54" spans="1:18" s="74" customFormat="1" ht="15" customHeight="1">
      <c r="A54" s="80" t="s">
        <v>108</v>
      </c>
      <c r="B54" s="81" t="s">
        <v>15</v>
      </c>
      <c r="C54" s="82" t="s">
        <v>4</v>
      </c>
      <c r="D54" s="263">
        <v>5</v>
      </c>
      <c r="E54" s="283">
        <f>R54</f>
        <v>9.139344262295083</v>
      </c>
      <c r="F54" s="279">
        <f>D54*E54</f>
        <v>45.696721311475414</v>
      </c>
      <c r="G54" s="283">
        <f>E54+E54*$I$6</f>
        <v>11.150000000000002</v>
      </c>
      <c r="H54" s="84">
        <f>G54*D54</f>
        <v>55.750000000000014</v>
      </c>
      <c r="I54" s="84"/>
      <c r="J54" s="85"/>
      <c r="K54" s="197"/>
      <c r="L54" s="197"/>
      <c r="M54" s="197"/>
      <c r="N54" s="197"/>
      <c r="O54" s="217"/>
      <c r="P54" s="224">
        <v>11.15</v>
      </c>
      <c r="Q54" s="224"/>
      <c r="R54" s="220">
        <f>P54/$Q$8</f>
        <v>9.139344262295083</v>
      </c>
    </row>
    <row r="55" spans="1:18" s="74" customFormat="1" ht="15" customHeight="1">
      <c r="A55" s="80" t="s">
        <v>110</v>
      </c>
      <c r="B55" s="81" t="s">
        <v>109</v>
      </c>
      <c r="C55" s="82" t="s">
        <v>4</v>
      </c>
      <c r="D55" s="263">
        <v>5</v>
      </c>
      <c r="E55" s="283">
        <f>R55</f>
        <v>83.9672131147541</v>
      </c>
      <c r="F55" s="279">
        <f>D55*E55</f>
        <v>419.8360655737705</v>
      </c>
      <c r="G55" s="283">
        <f>E55+E55*$I$6</f>
        <v>102.44</v>
      </c>
      <c r="H55" s="84">
        <f>G55*D55</f>
        <v>512.2</v>
      </c>
      <c r="I55" s="84"/>
      <c r="J55" s="85"/>
      <c r="K55" s="197"/>
      <c r="L55" s="197"/>
      <c r="M55" s="197"/>
      <c r="N55" s="197"/>
      <c r="O55" s="217"/>
      <c r="P55" s="224">
        <v>102.44</v>
      </c>
      <c r="Q55" s="224"/>
      <c r="R55" s="220">
        <f>P55/$Q$8</f>
        <v>83.9672131147541</v>
      </c>
    </row>
    <row r="56" spans="1:18" s="74" customFormat="1" ht="15" customHeight="1">
      <c r="A56" s="80" t="s">
        <v>111</v>
      </c>
      <c r="B56" s="125" t="s">
        <v>91</v>
      </c>
      <c r="C56" s="82"/>
      <c r="D56" s="263"/>
      <c r="E56" s="290"/>
      <c r="F56" s="286"/>
      <c r="G56" s="283"/>
      <c r="H56" s="84"/>
      <c r="I56" s="84"/>
      <c r="J56" s="85"/>
      <c r="K56" s="197"/>
      <c r="L56" s="197"/>
      <c r="M56" s="197"/>
      <c r="N56" s="197"/>
      <c r="O56" s="217"/>
      <c r="P56" s="224"/>
      <c r="Q56" s="224"/>
      <c r="R56" s="224"/>
    </row>
    <row r="57" spans="1:18" s="74" customFormat="1" ht="15" customHeight="1">
      <c r="A57" s="80" t="s">
        <v>112</v>
      </c>
      <c r="B57" s="81" t="s">
        <v>113</v>
      </c>
      <c r="C57" s="82" t="s">
        <v>4</v>
      </c>
      <c r="D57" s="263">
        <v>5</v>
      </c>
      <c r="E57" s="284">
        <f>R57</f>
        <v>13.278688524590164</v>
      </c>
      <c r="F57" s="279">
        <f>D57*E57</f>
        <v>66.39344262295081</v>
      </c>
      <c r="G57" s="283">
        <f>E57+E57*$I$6</f>
        <v>16.2</v>
      </c>
      <c r="H57" s="84">
        <f>G57*D57</f>
        <v>81</v>
      </c>
      <c r="I57" s="184"/>
      <c r="J57" s="85"/>
      <c r="K57" s="197"/>
      <c r="L57" s="197"/>
      <c r="M57" s="197"/>
      <c r="N57" s="197"/>
      <c r="O57" s="217"/>
      <c r="P57" s="224">
        <v>16.2</v>
      </c>
      <c r="Q57" s="224"/>
      <c r="R57" s="220">
        <f>P57/$Q$8</f>
        <v>13.278688524590164</v>
      </c>
    </row>
    <row r="58" spans="1:18" s="74" customFormat="1" ht="25.5">
      <c r="A58" s="104"/>
      <c r="B58" s="88"/>
      <c r="C58" s="89" t="s">
        <v>65</v>
      </c>
      <c r="D58" s="92"/>
      <c r="E58" s="264"/>
      <c r="F58" s="128"/>
      <c r="G58" s="128"/>
      <c r="H58" s="92">
        <f>SUM(H54:H57)</f>
        <v>648.95</v>
      </c>
      <c r="I58" s="155"/>
      <c r="J58" s="85"/>
      <c r="K58" s="197"/>
      <c r="L58" s="197"/>
      <c r="M58" s="197"/>
      <c r="N58" s="197"/>
      <c r="O58" s="217"/>
      <c r="P58" s="232"/>
      <c r="Q58" s="232"/>
      <c r="R58" s="232"/>
    </row>
    <row r="59" spans="1:18" s="74" customFormat="1" ht="18" customHeight="1">
      <c r="A59" s="121">
        <v>110000</v>
      </c>
      <c r="B59" s="72" t="s">
        <v>67</v>
      </c>
      <c r="C59" s="76"/>
      <c r="D59" s="285"/>
      <c r="E59" s="298"/>
      <c r="F59" s="296"/>
      <c r="G59" s="126"/>
      <c r="H59" s="98"/>
      <c r="I59" s="177"/>
      <c r="J59" s="85"/>
      <c r="K59" s="197"/>
      <c r="L59" s="197"/>
      <c r="M59" s="197"/>
      <c r="N59" s="197"/>
      <c r="O59" s="217"/>
      <c r="P59" s="231"/>
      <c r="Q59" s="231"/>
      <c r="R59" s="231"/>
    </row>
    <row r="60" spans="1:18" s="74" customFormat="1" ht="30" customHeight="1">
      <c r="A60" s="111">
        <v>110100</v>
      </c>
      <c r="B60" s="119" t="s">
        <v>161</v>
      </c>
      <c r="C60" s="123"/>
      <c r="D60" s="263"/>
      <c r="E60" s="299"/>
      <c r="F60" s="296"/>
      <c r="G60" s="126"/>
      <c r="H60" s="98"/>
      <c r="I60" s="84"/>
      <c r="J60" s="85"/>
      <c r="K60" s="197"/>
      <c r="L60" s="197"/>
      <c r="M60" s="197"/>
      <c r="N60" s="197"/>
      <c r="O60" s="217"/>
      <c r="P60" s="231"/>
      <c r="Q60" s="231"/>
      <c r="R60" s="231"/>
    </row>
    <row r="61" spans="1:18" s="74" customFormat="1" ht="30" customHeight="1">
      <c r="A61" s="80" t="s">
        <v>142</v>
      </c>
      <c r="B61" s="81" t="s">
        <v>143</v>
      </c>
      <c r="C61" s="82" t="s">
        <v>4</v>
      </c>
      <c r="D61" s="263">
        <v>2</v>
      </c>
      <c r="E61" s="283">
        <f>R61</f>
        <v>125.69672131147541</v>
      </c>
      <c r="F61" s="279">
        <f>D61*E61</f>
        <v>251.39344262295083</v>
      </c>
      <c r="G61" s="283">
        <f>E61+E61*$I$6</f>
        <v>153.35</v>
      </c>
      <c r="H61" s="84">
        <f>D61*G61</f>
        <v>306.7</v>
      </c>
      <c r="I61" s="84"/>
      <c r="J61" s="85"/>
      <c r="K61" s="197"/>
      <c r="L61" s="197"/>
      <c r="M61" s="197"/>
      <c r="N61" s="197"/>
      <c r="O61" s="217"/>
      <c r="P61" s="224">
        <v>153.35</v>
      </c>
      <c r="Q61" s="224"/>
      <c r="R61" s="220">
        <f>P61/$Q$8</f>
        <v>125.69672131147541</v>
      </c>
    </row>
    <row r="62" spans="1:18" s="74" customFormat="1" ht="15" customHeight="1">
      <c r="A62" s="80" t="s">
        <v>48</v>
      </c>
      <c r="B62" s="125" t="s">
        <v>167</v>
      </c>
      <c r="C62" s="82"/>
      <c r="D62" s="263"/>
      <c r="E62" s="290"/>
      <c r="F62" s="286"/>
      <c r="G62" s="97"/>
      <c r="H62" s="84"/>
      <c r="I62" s="84"/>
      <c r="J62" s="85"/>
      <c r="K62" s="197"/>
      <c r="L62" s="197"/>
      <c r="M62" s="197"/>
      <c r="N62" s="197"/>
      <c r="O62" s="217"/>
      <c r="P62" s="224"/>
      <c r="Q62" s="224"/>
      <c r="R62" s="224"/>
    </row>
    <row r="63" spans="1:18" s="74" customFormat="1" ht="30" customHeight="1">
      <c r="A63" s="80" t="s">
        <v>49</v>
      </c>
      <c r="B63" s="81" t="s">
        <v>162</v>
      </c>
      <c r="C63" s="82" t="s">
        <v>88</v>
      </c>
      <c r="D63" s="263">
        <v>184</v>
      </c>
      <c r="E63" s="284">
        <f>R63</f>
        <v>9.926229508196721</v>
      </c>
      <c r="F63" s="279">
        <f>D63*E63</f>
        <v>1826.4262295081967</v>
      </c>
      <c r="G63" s="283">
        <f>E63+E63*$I$6</f>
        <v>12.11</v>
      </c>
      <c r="H63" s="84">
        <f>G63*D63</f>
        <v>2228.24</v>
      </c>
      <c r="I63" s="184"/>
      <c r="J63" s="85"/>
      <c r="K63" s="197"/>
      <c r="L63" s="197"/>
      <c r="M63" s="197"/>
      <c r="N63" s="197"/>
      <c r="O63" s="217"/>
      <c r="P63" s="224">
        <v>12.11</v>
      </c>
      <c r="Q63" s="224"/>
      <c r="R63" s="220">
        <f>P63/$Q$8</f>
        <v>9.926229508196721</v>
      </c>
    </row>
    <row r="64" spans="1:18" s="74" customFormat="1" ht="25.5">
      <c r="A64" s="114"/>
      <c r="B64" s="131"/>
      <c r="C64" s="89" t="s">
        <v>65</v>
      </c>
      <c r="D64" s="92"/>
      <c r="E64" s="297"/>
      <c r="F64" s="128"/>
      <c r="G64" s="128"/>
      <c r="H64" s="92">
        <f>SUM(H61:H63)</f>
        <v>2534.9399999999996</v>
      </c>
      <c r="I64" s="155"/>
      <c r="J64" s="85"/>
      <c r="K64" s="197"/>
      <c r="L64" s="197"/>
      <c r="M64" s="197"/>
      <c r="N64" s="197"/>
      <c r="O64" s="217"/>
      <c r="P64" s="232"/>
      <c r="Q64" s="232"/>
      <c r="R64" s="232"/>
    </row>
    <row r="65" spans="1:18" s="74" customFormat="1" ht="18" customHeight="1">
      <c r="A65" s="121" t="s">
        <v>50</v>
      </c>
      <c r="B65" s="72" t="s">
        <v>51</v>
      </c>
      <c r="C65" s="116"/>
      <c r="D65" s="132"/>
      <c r="E65" s="78"/>
      <c r="F65" s="78"/>
      <c r="G65" s="78"/>
      <c r="H65" s="133"/>
      <c r="I65" s="270"/>
      <c r="J65" s="85"/>
      <c r="K65" s="197"/>
      <c r="L65" s="197"/>
      <c r="M65" s="197"/>
      <c r="N65" s="197"/>
      <c r="O65" s="217"/>
      <c r="P65" s="219"/>
      <c r="Q65" s="219"/>
      <c r="R65" s="219"/>
    </row>
    <row r="66" spans="1:18" s="74" customFormat="1" ht="15" customHeight="1">
      <c r="A66" s="111" t="s">
        <v>52</v>
      </c>
      <c r="B66" s="119" t="s">
        <v>94</v>
      </c>
      <c r="C66" s="82"/>
      <c r="D66" s="134"/>
      <c r="E66" s="135"/>
      <c r="F66" s="135"/>
      <c r="G66" s="135"/>
      <c r="H66" s="133"/>
      <c r="I66" s="271"/>
      <c r="J66" s="85"/>
      <c r="K66" s="197"/>
      <c r="L66" s="197"/>
      <c r="M66" s="197"/>
      <c r="N66" s="197"/>
      <c r="O66" s="217"/>
      <c r="P66" s="233"/>
      <c r="Q66" s="233"/>
      <c r="R66" s="233"/>
    </row>
    <row r="67" spans="1:18" s="74" customFormat="1" ht="16.5" customHeight="1">
      <c r="A67" s="80" t="s">
        <v>53</v>
      </c>
      <c r="B67" s="81" t="s">
        <v>54</v>
      </c>
      <c r="C67" s="136" t="s">
        <v>19</v>
      </c>
      <c r="D67" s="97">
        <v>10</v>
      </c>
      <c r="E67" s="248">
        <f>R67</f>
        <v>202.7377049180328</v>
      </c>
      <c r="F67" s="83">
        <f>D67*E67</f>
        <v>2027.377049180328</v>
      </c>
      <c r="G67" s="283">
        <f>E67+E67*$I$6</f>
        <v>247.34</v>
      </c>
      <c r="H67" s="84">
        <f>D67*G67</f>
        <v>2473.4</v>
      </c>
      <c r="I67" s="184"/>
      <c r="J67" s="85"/>
      <c r="K67" s="197"/>
      <c r="L67" s="197"/>
      <c r="M67" s="197"/>
      <c r="N67" s="197"/>
      <c r="O67" s="217"/>
      <c r="P67" s="234">
        <v>247.34</v>
      </c>
      <c r="Q67" s="234"/>
      <c r="R67" s="220">
        <f>P67/$Q$8</f>
        <v>202.7377049180328</v>
      </c>
    </row>
    <row r="68" spans="1:18" s="74" customFormat="1" ht="25.5">
      <c r="A68" s="114"/>
      <c r="B68" s="130"/>
      <c r="C68" s="89" t="s">
        <v>65</v>
      </c>
      <c r="D68" s="92"/>
      <c r="E68" s="128"/>
      <c r="F68" s="128"/>
      <c r="G68" s="128"/>
      <c r="H68" s="92">
        <f>SUM(H67:H67)</f>
        <v>2473.4</v>
      </c>
      <c r="I68" s="155"/>
      <c r="J68" s="79"/>
      <c r="K68" s="218"/>
      <c r="L68" s="218"/>
      <c r="M68" s="218"/>
      <c r="N68" s="218"/>
      <c r="O68" s="217"/>
      <c r="P68" s="232"/>
      <c r="Q68" s="232"/>
      <c r="R68" s="232"/>
    </row>
    <row r="69" spans="1:18" s="74" customFormat="1" ht="18" customHeight="1">
      <c r="A69" s="121">
        <v>130000</v>
      </c>
      <c r="B69" s="72" t="s">
        <v>68</v>
      </c>
      <c r="C69" s="76"/>
      <c r="D69" s="94"/>
      <c r="E69" s="137"/>
      <c r="F69" s="137"/>
      <c r="G69" s="137"/>
      <c r="H69" s="98"/>
      <c r="I69" s="177"/>
      <c r="J69" s="79"/>
      <c r="K69" s="218"/>
      <c r="L69" s="218"/>
      <c r="M69" s="218"/>
      <c r="N69" s="218"/>
      <c r="O69" s="217"/>
      <c r="P69" s="235"/>
      <c r="Q69" s="235"/>
      <c r="R69" s="235"/>
    </row>
    <row r="70" spans="1:18" s="74" customFormat="1" ht="15" customHeight="1">
      <c r="A70" s="111">
        <v>130100</v>
      </c>
      <c r="B70" s="119" t="s">
        <v>90</v>
      </c>
      <c r="C70" s="123"/>
      <c r="D70" s="97"/>
      <c r="E70" s="126"/>
      <c r="F70" s="126"/>
      <c r="G70" s="126"/>
      <c r="H70" s="98"/>
      <c r="I70" s="84"/>
      <c r="J70" s="79"/>
      <c r="K70" s="218"/>
      <c r="L70" s="218"/>
      <c r="M70" s="218"/>
      <c r="N70" s="218"/>
      <c r="O70" s="217"/>
      <c r="P70" s="231"/>
      <c r="Q70" s="231"/>
      <c r="R70" s="231"/>
    </row>
    <row r="71" spans="1:18" s="74" customFormat="1" ht="15" customHeight="1" hidden="1">
      <c r="A71" s="80">
        <v>130101</v>
      </c>
      <c r="B71" s="81" t="s">
        <v>138</v>
      </c>
      <c r="C71" s="82" t="s">
        <v>4</v>
      </c>
      <c r="D71" s="97"/>
      <c r="E71" s="126"/>
      <c r="F71" s="126"/>
      <c r="G71" s="126"/>
      <c r="H71" s="98">
        <f>D71*G71</f>
        <v>0</v>
      </c>
      <c r="I71" s="84"/>
      <c r="J71" s="79"/>
      <c r="K71" s="218"/>
      <c r="L71" s="218"/>
      <c r="M71" s="218"/>
      <c r="N71" s="218"/>
      <c r="O71" s="217"/>
      <c r="P71" s="231"/>
      <c r="Q71" s="231"/>
      <c r="R71" s="231"/>
    </row>
    <row r="72" spans="1:18" s="74" customFormat="1" ht="15" customHeight="1">
      <c r="A72" s="80">
        <v>130301</v>
      </c>
      <c r="B72" s="138" t="s">
        <v>163</v>
      </c>
      <c r="C72" s="82" t="s">
        <v>4</v>
      </c>
      <c r="D72" s="83">
        <v>4</v>
      </c>
      <c r="E72" s="248">
        <f>R72</f>
        <v>167.39344262295083</v>
      </c>
      <c r="F72" s="83">
        <f>D72*E72</f>
        <v>669.5737704918033</v>
      </c>
      <c r="G72" s="283">
        <f>E72+E72*$I$6</f>
        <v>204.22000000000003</v>
      </c>
      <c r="H72" s="84">
        <f>D72*G72</f>
        <v>816.8800000000001</v>
      </c>
      <c r="I72" s="184"/>
      <c r="J72" s="79"/>
      <c r="K72" s="218"/>
      <c r="L72" s="218"/>
      <c r="M72" s="218"/>
      <c r="N72" s="218"/>
      <c r="O72" s="217"/>
      <c r="P72" s="224">
        <v>204.22</v>
      </c>
      <c r="Q72" s="224"/>
      <c r="R72" s="220">
        <f>P72/$Q$8</f>
        <v>167.39344262295083</v>
      </c>
    </row>
    <row r="73" spans="1:18" s="74" customFormat="1" ht="25.5">
      <c r="A73" s="114"/>
      <c r="B73" s="88"/>
      <c r="C73" s="89" t="s">
        <v>65</v>
      </c>
      <c r="D73" s="92"/>
      <c r="E73" s="154"/>
      <c r="F73" s="128"/>
      <c r="G73" s="128"/>
      <c r="H73" s="92">
        <f>SUM(H71:H72)</f>
        <v>816.8800000000001</v>
      </c>
      <c r="I73" s="155"/>
      <c r="J73" s="85"/>
      <c r="K73" s="197"/>
      <c r="L73" s="197"/>
      <c r="M73" s="197"/>
      <c r="N73" s="197"/>
      <c r="O73" s="217"/>
      <c r="P73" s="232"/>
      <c r="Q73" s="232"/>
      <c r="R73" s="232"/>
    </row>
    <row r="74" spans="1:18" s="74" customFormat="1" ht="18" customHeight="1">
      <c r="A74" s="121">
        <v>140000</v>
      </c>
      <c r="B74" s="72" t="s">
        <v>66</v>
      </c>
      <c r="C74" s="76"/>
      <c r="D74" s="285"/>
      <c r="E74" s="301"/>
      <c r="F74" s="300"/>
      <c r="G74" s="137"/>
      <c r="H74" s="98"/>
      <c r="I74" s="177"/>
      <c r="J74" s="85"/>
      <c r="K74" s="197"/>
      <c r="L74" s="197"/>
      <c r="M74" s="197"/>
      <c r="N74" s="197"/>
      <c r="O74" s="217"/>
      <c r="P74" s="235"/>
      <c r="Q74" s="235"/>
      <c r="R74" s="235"/>
    </row>
    <row r="75" spans="1:18" s="74" customFormat="1" ht="15" customHeight="1">
      <c r="A75" s="111">
        <v>140100</v>
      </c>
      <c r="B75" s="119" t="s">
        <v>133</v>
      </c>
      <c r="C75" s="123"/>
      <c r="D75" s="263"/>
      <c r="E75" s="299"/>
      <c r="F75" s="296"/>
      <c r="G75" s="126"/>
      <c r="H75" s="98"/>
      <c r="I75" s="84"/>
      <c r="J75" s="85"/>
      <c r="K75" s="197"/>
      <c r="L75" s="197"/>
      <c r="M75" s="197"/>
      <c r="N75" s="197"/>
      <c r="O75" s="217"/>
      <c r="P75" s="231"/>
      <c r="Q75" s="231"/>
      <c r="R75" s="231"/>
    </row>
    <row r="76" spans="1:18" s="139" customFormat="1" ht="30" customHeight="1">
      <c r="A76" s="80" t="s">
        <v>56</v>
      </c>
      <c r="B76" s="81" t="s">
        <v>0</v>
      </c>
      <c r="C76" s="82" t="s">
        <v>63</v>
      </c>
      <c r="D76" s="278">
        <v>70</v>
      </c>
      <c r="E76" s="283">
        <f>R76</f>
        <v>9.663934426229508</v>
      </c>
      <c r="F76" s="279">
        <f>D76*E76</f>
        <v>676.4754098360655</v>
      </c>
      <c r="G76" s="283">
        <f>E76+E76*$I$6</f>
        <v>11.79</v>
      </c>
      <c r="H76" s="84">
        <f>D76*G76</f>
        <v>825.3</v>
      </c>
      <c r="I76" s="84"/>
      <c r="J76" s="113" t="s">
        <v>182</v>
      </c>
      <c r="K76" s="230"/>
      <c r="L76" s="230"/>
      <c r="M76" s="230"/>
      <c r="N76" s="230"/>
      <c r="O76" s="217"/>
      <c r="P76" s="224">
        <v>11.79</v>
      </c>
      <c r="Q76" s="224"/>
      <c r="R76" s="220">
        <f>P76/$Q$8</f>
        <v>9.663934426229508</v>
      </c>
    </row>
    <row r="77" spans="1:18" s="100" customFormat="1" ht="31.5" customHeight="1">
      <c r="A77" s="80" t="s">
        <v>57</v>
      </c>
      <c r="B77" s="81" t="s">
        <v>160</v>
      </c>
      <c r="C77" s="82" t="s">
        <v>63</v>
      </c>
      <c r="D77" s="278">
        <v>1456</v>
      </c>
      <c r="E77" s="284">
        <f>R77</f>
        <v>2.459016393442623</v>
      </c>
      <c r="F77" s="279">
        <f>D77*E77</f>
        <v>3580.3278688524592</v>
      </c>
      <c r="G77" s="283">
        <f>E77+E77*$I$6</f>
        <v>3</v>
      </c>
      <c r="H77" s="84">
        <f>D77*G77</f>
        <v>4368</v>
      </c>
      <c r="I77" s="184"/>
      <c r="J77" s="113" t="s">
        <v>37</v>
      </c>
      <c r="K77" s="230"/>
      <c r="L77" s="230"/>
      <c r="M77" s="230"/>
      <c r="N77" s="230"/>
      <c r="O77" s="217"/>
      <c r="P77" s="224">
        <v>3</v>
      </c>
      <c r="Q77" s="224"/>
      <c r="R77" s="220">
        <f>P77/$Q$8</f>
        <v>2.459016393442623</v>
      </c>
    </row>
    <row r="78" spans="1:18" s="74" customFormat="1" ht="25.5">
      <c r="A78" s="104"/>
      <c r="B78" s="105"/>
      <c r="C78" s="89" t="s">
        <v>65</v>
      </c>
      <c r="D78" s="92"/>
      <c r="E78" s="297"/>
      <c r="F78" s="128"/>
      <c r="G78" s="128"/>
      <c r="H78" s="92">
        <f>SUM(H76:H77)</f>
        <v>5193.3</v>
      </c>
      <c r="I78" s="155"/>
      <c r="J78" s="85"/>
      <c r="K78" s="197"/>
      <c r="L78" s="197"/>
      <c r="M78" s="197"/>
      <c r="N78" s="197"/>
      <c r="O78" s="217"/>
      <c r="P78" s="232"/>
      <c r="Q78" s="232"/>
      <c r="R78" s="232"/>
    </row>
    <row r="79" spans="1:18" s="74" customFormat="1" ht="18" customHeight="1">
      <c r="A79" s="121">
        <v>150000</v>
      </c>
      <c r="B79" s="72" t="s">
        <v>12</v>
      </c>
      <c r="C79" s="76"/>
      <c r="D79" s="132"/>
      <c r="E79" s="135"/>
      <c r="F79" s="135"/>
      <c r="G79" s="135"/>
      <c r="H79" s="133"/>
      <c r="I79" s="270"/>
      <c r="J79" s="85"/>
      <c r="K79" s="197"/>
      <c r="L79" s="197"/>
      <c r="M79" s="197"/>
      <c r="N79" s="197"/>
      <c r="O79" s="217"/>
      <c r="P79" s="233"/>
      <c r="Q79" s="233"/>
      <c r="R79" s="233"/>
    </row>
    <row r="80" spans="1:18" s="74" customFormat="1" ht="30" customHeight="1">
      <c r="A80" s="80" t="s">
        <v>13</v>
      </c>
      <c r="B80" s="81" t="s">
        <v>144</v>
      </c>
      <c r="C80" s="82" t="s">
        <v>19</v>
      </c>
      <c r="D80" s="83">
        <v>57</v>
      </c>
      <c r="E80" s="248">
        <f>R80</f>
        <v>16.5</v>
      </c>
      <c r="F80" s="83">
        <f>D80*E80</f>
        <v>940.5</v>
      </c>
      <c r="G80" s="283">
        <f>E80+E80*$I$6</f>
        <v>20.13</v>
      </c>
      <c r="H80" s="84">
        <f>D80*G80</f>
        <v>1147.4099999999999</v>
      </c>
      <c r="I80" s="184"/>
      <c r="J80" s="99" t="s">
        <v>36</v>
      </c>
      <c r="K80" s="223"/>
      <c r="L80" s="223"/>
      <c r="M80" s="223"/>
      <c r="N80" s="223"/>
      <c r="O80" s="217"/>
      <c r="P80" s="224">
        <v>20.13</v>
      </c>
      <c r="Q80" s="224"/>
      <c r="R80" s="220">
        <f>P80/$Q$8</f>
        <v>16.5</v>
      </c>
    </row>
    <row r="81" spans="1:18" s="74" customFormat="1" ht="25.5">
      <c r="A81" s="104"/>
      <c r="B81" s="105"/>
      <c r="C81" s="89" t="s">
        <v>65</v>
      </c>
      <c r="D81" s="92"/>
      <c r="E81" s="154"/>
      <c r="F81" s="128"/>
      <c r="G81" s="128"/>
      <c r="H81" s="92">
        <f>SUM(H80:H80)</f>
        <v>1147.4099999999999</v>
      </c>
      <c r="I81" s="155"/>
      <c r="J81" s="79"/>
      <c r="K81" s="218"/>
      <c r="L81" s="218"/>
      <c r="M81" s="218"/>
      <c r="N81" s="218"/>
      <c r="O81" s="217"/>
      <c r="P81" s="232"/>
      <c r="Q81" s="232"/>
      <c r="R81" s="232"/>
    </row>
    <row r="82" spans="1:18" s="142" customFormat="1" ht="18" customHeight="1">
      <c r="A82" s="140">
        <v>170000</v>
      </c>
      <c r="B82" s="72" t="s">
        <v>145</v>
      </c>
      <c r="C82" s="141"/>
      <c r="D82" s="285"/>
      <c r="E82" s="301"/>
      <c r="F82" s="300"/>
      <c r="G82" s="137"/>
      <c r="H82" s="98"/>
      <c r="I82" s="177"/>
      <c r="J82" s="85"/>
      <c r="K82" s="197"/>
      <c r="L82" s="197"/>
      <c r="M82" s="197"/>
      <c r="N82" s="197"/>
      <c r="O82" s="217"/>
      <c r="P82" s="235"/>
      <c r="Q82" s="235"/>
      <c r="R82" s="225"/>
    </row>
    <row r="83" spans="1:18" s="74" customFormat="1" ht="15" customHeight="1">
      <c r="A83" s="143">
        <v>170100</v>
      </c>
      <c r="B83" s="119" t="s">
        <v>137</v>
      </c>
      <c r="C83" s="123"/>
      <c r="D83" s="263"/>
      <c r="E83" s="299"/>
      <c r="F83" s="296"/>
      <c r="G83" s="126"/>
      <c r="H83" s="98"/>
      <c r="I83" s="84"/>
      <c r="J83" s="85"/>
      <c r="K83" s="197"/>
      <c r="L83" s="197"/>
      <c r="M83" s="197"/>
      <c r="N83" s="197"/>
      <c r="O83" s="217"/>
      <c r="P83" s="231"/>
      <c r="Q83" s="231"/>
      <c r="R83" s="225"/>
    </row>
    <row r="84" spans="1:18" s="74" customFormat="1" ht="15" customHeight="1">
      <c r="A84" s="144">
        <v>170101</v>
      </c>
      <c r="B84" s="81" t="s">
        <v>177</v>
      </c>
      <c r="C84" s="136" t="s">
        <v>19</v>
      </c>
      <c r="D84" s="263">
        <v>1386</v>
      </c>
      <c r="E84" s="283">
        <f>R84</f>
        <v>3.475409836065574</v>
      </c>
      <c r="F84" s="279">
        <f>D84*E84</f>
        <v>4816.918032786885</v>
      </c>
      <c r="G84" s="283">
        <f>E84+E84*$I$6</f>
        <v>4.24</v>
      </c>
      <c r="H84" s="98">
        <f>D84*G84</f>
        <v>5876.64</v>
      </c>
      <c r="I84" s="84"/>
      <c r="J84" s="99" t="s">
        <v>178</v>
      </c>
      <c r="K84" s="223"/>
      <c r="L84" s="223"/>
      <c r="M84" s="223"/>
      <c r="N84" s="223"/>
      <c r="O84" s="217"/>
      <c r="P84" s="231">
        <v>4.24</v>
      </c>
      <c r="Q84" s="231"/>
      <c r="R84" s="220">
        <f>P84/$Q$8</f>
        <v>3.475409836065574</v>
      </c>
    </row>
    <row r="85" spans="1:18" s="74" customFormat="1" ht="15" customHeight="1">
      <c r="A85" s="145"/>
      <c r="B85" s="146"/>
      <c r="C85" s="123"/>
      <c r="D85" s="263"/>
      <c r="E85" s="299"/>
      <c r="F85" s="296"/>
      <c r="G85" s="126"/>
      <c r="H85" s="98"/>
      <c r="I85" s="84"/>
      <c r="J85" s="85"/>
      <c r="K85" s="197"/>
      <c r="L85" s="197"/>
      <c r="M85" s="197"/>
      <c r="N85" s="197"/>
      <c r="O85" s="217"/>
      <c r="P85" s="231"/>
      <c r="Q85" s="231"/>
      <c r="R85" s="225"/>
    </row>
    <row r="86" spans="1:18" s="74" customFormat="1" ht="30" customHeight="1">
      <c r="A86" s="144">
        <v>170104</v>
      </c>
      <c r="B86" s="81" t="s">
        <v>173</v>
      </c>
      <c r="C86" s="82" t="s">
        <v>19</v>
      </c>
      <c r="D86" s="263">
        <v>1356</v>
      </c>
      <c r="E86" s="283">
        <f>R86</f>
        <v>6.303278688524591</v>
      </c>
      <c r="F86" s="279">
        <f>D86*E86</f>
        <v>8547.245901639346</v>
      </c>
      <c r="G86" s="283">
        <f>E86+E86*$I$6</f>
        <v>7.690000000000001</v>
      </c>
      <c r="H86" s="98">
        <f>D86*G86</f>
        <v>10427.640000000001</v>
      </c>
      <c r="I86" s="84"/>
      <c r="J86" s="99" t="s">
        <v>39</v>
      </c>
      <c r="K86" s="223"/>
      <c r="L86" s="223"/>
      <c r="M86" s="223"/>
      <c r="N86" s="223"/>
      <c r="O86" s="217"/>
      <c r="P86" s="231">
        <v>7.69</v>
      </c>
      <c r="Q86" s="231"/>
      <c r="R86" s="220">
        <f>P86/$Q$8</f>
        <v>6.303278688524591</v>
      </c>
    </row>
    <row r="87" spans="1:18" s="74" customFormat="1" ht="30" customHeight="1">
      <c r="A87" s="144">
        <v>170106</v>
      </c>
      <c r="B87" s="81" t="s">
        <v>172</v>
      </c>
      <c r="C87" s="82" t="s">
        <v>19</v>
      </c>
      <c r="D87" s="263">
        <v>1018</v>
      </c>
      <c r="E87" s="283">
        <f>R87</f>
        <v>14.311475409836067</v>
      </c>
      <c r="F87" s="279">
        <f>D87*E87</f>
        <v>14569.081967213117</v>
      </c>
      <c r="G87" s="283">
        <f>E87+E87*$I$6</f>
        <v>17.46</v>
      </c>
      <c r="H87" s="98">
        <f>D87*G87</f>
        <v>17774.280000000002</v>
      </c>
      <c r="I87" s="84"/>
      <c r="J87" s="147" t="s">
        <v>38</v>
      </c>
      <c r="K87" s="236"/>
      <c r="L87" s="236"/>
      <c r="M87" s="236"/>
      <c r="N87" s="236"/>
      <c r="O87" s="217"/>
      <c r="P87" s="231">
        <v>17.46</v>
      </c>
      <c r="Q87" s="231"/>
      <c r="R87" s="220">
        <f>P87/$Q$8</f>
        <v>14.311475409836067</v>
      </c>
    </row>
    <row r="88" spans="1:18" s="74" customFormat="1" ht="33" customHeight="1">
      <c r="A88" s="144">
        <v>170108</v>
      </c>
      <c r="B88" s="81" t="s">
        <v>168</v>
      </c>
      <c r="C88" s="82" t="s">
        <v>19</v>
      </c>
      <c r="D88" s="263">
        <v>311</v>
      </c>
      <c r="E88" s="283">
        <f>R88</f>
        <v>9.024590163934427</v>
      </c>
      <c r="F88" s="279">
        <f>D88*E88</f>
        <v>2806.6475409836066</v>
      </c>
      <c r="G88" s="283">
        <f>E88+E88*$I$6</f>
        <v>11.010000000000002</v>
      </c>
      <c r="H88" s="98">
        <f>D88*G88</f>
        <v>3424.1100000000006</v>
      </c>
      <c r="I88" s="84"/>
      <c r="J88" s="85"/>
      <c r="K88" s="197"/>
      <c r="L88" s="197"/>
      <c r="M88" s="197"/>
      <c r="N88" s="197"/>
      <c r="O88" s="217"/>
      <c r="P88" s="231">
        <v>11.01</v>
      </c>
      <c r="Q88" s="231"/>
      <c r="R88" s="220">
        <f>P88/$Q$8</f>
        <v>9.024590163934427</v>
      </c>
    </row>
    <row r="89" spans="1:18" s="74" customFormat="1" ht="30" customHeight="1">
      <c r="A89" s="144">
        <v>170109</v>
      </c>
      <c r="B89" s="81" t="s">
        <v>146</v>
      </c>
      <c r="C89" s="82" t="s">
        <v>19</v>
      </c>
      <c r="D89" s="263">
        <v>118</v>
      </c>
      <c r="E89" s="283">
        <f>R89</f>
        <v>7.950819672131147</v>
      </c>
      <c r="F89" s="279">
        <f>D89*E89</f>
        <v>938.1967213114754</v>
      </c>
      <c r="G89" s="283">
        <f>E89+E89*$I$6</f>
        <v>9.7</v>
      </c>
      <c r="H89" s="98">
        <f>D89*G89</f>
        <v>1144.6</v>
      </c>
      <c r="I89" s="84"/>
      <c r="J89" s="113" t="s">
        <v>184</v>
      </c>
      <c r="K89" s="230"/>
      <c r="L89" s="230"/>
      <c r="M89" s="230"/>
      <c r="N89" s="230"/>
      <c r="O89" s="217"/>
      <c r="P89" s="231">
        <v>9.7</v>
      </c>
      <c r="Q89" s="231"/>
      <c r="R89" s="220">
        <f>P89/$Q$8</f>
        <v>7.950819672131147</v>
      </c>
    </row>
    <row r="90" spans="1:18" s="74" customFormat="1" ht="30" customHeight="1">
      <c r="A90" s="144">
        <v>170113</v>
      </c>
      <c r="B90" s="81" t="s">
        <v>135</v>
      </c>
      <c r="C90" s="82" t="s">
        <v>19</v>
      </c>
      <c r="D90" s="263">
        <v>203</v>
      </c>
      <c r="E90" s="284">
        <f>R90</f>
        <v>6.803278688524591</v>
      </c>
      <c r="F90" s="279">
        <f>D90*E90</f>
        <v>1381.065573770492</v>
      </c>
      <c r="G90" s="283">
        <f>E90+E90*$I$6</f>
        <v>8.3</v>
      </c>
      <c r="H90" s="98">
        <f>D90*G90</f>
        <v>1684.9</v>
      </c>
      <c r="I90" s="184"/>
      <c r="J90" s="99" t="s">
        <v>179</v>
      </c>
      <c r="K90" s="223"/>
      <c r="L90" s="223"/>
      <c r="M90" s="223"/>
      <c r="N90" s="223"/>
      <c r="O90" s="217"/>
      <c r="P90" s="231">
        <v>8.3</v>
      </c>
      <c r="Q90" s="231"/>
      <c r="R90" s="220">
        <f>P90/$Q$8</f>
        <v>6.803278688524591</v>
      </c>
    </row>
    <row r="91" spans="1:18" s="74" customFormat="1" ht="25.5">
      <c r="A91" s="148"/>
      <c r="B91" s="149"/>
      <c r="C91" s="89" t="s">
        <v>65</v>
      </c>
      <c r="D91" s="92"/>
      <c r="E91" s="297"/>
      <c r="F91" s="128"/>
      <c r="G91" s="128"/>
      <c r="H91" s="92">
        <f>SUM(H84:H90)</f>
        <v>40332.170000000006</v>
      </c>
      <c r="I91" s="155"/>
      <c r="J91" s="85"/>
      <c r="K91" s="197"/>
      <c r="L91" s="197"/>
      <c r="M91" s="197"/>
      <c r="N91" s="197"/>
      <c r="O91" s="217"/>
      <c r="P91" s="232"/>
      <c r="Q91" s="232"/>
      <c r="R91" s="232"/>
    </row>
    <row r="92" spans="1:18" s="150" customFormat="1" ht="18" customHeight="1">
      <c r="A92" s="121">
        <v>190000</v>
      </c>
      <c r="B92" s="72" t="s">
        <v>95</v>
      </c>
      <c r="C92" s="116"/>
      <c r="D92" s="94"/>
      <c r="E92" s="126"/>
      <c r="F92" s="126"/>
      <c r="G92" s="126"/>
      <c r="H92" s="98"/>
      <c r="I92" s="177"/>
      <c r="J92" s="85"/>
      <c r="K92" s="197"/>
      <c r="L92" s="197"/>
      <c r="M92" s="197"/>
      <c r="N92" s="197"/>
      <c r="O92" s="217"/>
      <c r="P92" s="231"/>
      <c r="Q92" s="231"/>
      <c r="R92" s="231"/>
    </row>
    <row r="93" spans="1:18" s="74" customFormat="1" ht="15" customHeight="1">
      <c r="A93" s="111">
        <v>190100</v>
      </c>
      <c r="B93" s="119" t="s">
        <v>89</v>
      </c>
      <c r="C93" s="123"/>
      <c r="D93" s="97"/>
      <c r="E93" s="126"/>
      <c r="F93" s="126"/>
      <c r="G93" s="126"/>
      <c r="H93" s="98"/>
      <c r="I93" s="84"/>
      <c r="J93" s="85"/>
      <c r="K93" s="197"/>
      <c r="L93" s="197"/>
      <c r="M93" s="197"/>
      <c r="N93" s="197"/>
      <c r="O93" s="217"/>
      <c r="P93" s="231"/>
      <c r="Q93" s="231"/>
      <c r="R93" s="231"/>
    </row>
    <row r="94" spans="1:18" s="74" customFormat="1" ht="45" customHeight="1">
      <c r="A94" s="80">
        <v>190101</v>
      </c>
      <c r="B94" s="81" t="s">
        <v>171</v>
      </c>
      <c r="C94" s="82" t="s">
        <v>4</v>
      </c>
      <c r="D94" s="97">
        <v>8</v>
      </c>
      <c r="E94" s="248">
        <f>R94</f>
        <v>213.11475409836066</v>
      </c>
      <c r="F94" s="83">
        <f>D94*E94</f>
        <v>1704.9180327868853</v>
      </c>
      <c r="G94" s="283">
        <f>E94+E94*$I$6</f>
        <v>260</v>
      </c>
      <c r="H94" s="98">
        <f>D94*G94</f>
        <v>2080</v>
      </c>
      <c r="I94" s="184"/>
      <c r="J94" s="85"/>
      <c r="K94" s="197"/>
      <c r="L94" s="197"/>
      <c r="M94" s="197"/>
      <c r="N94" s="197"/>
      <c r="O94" s="217"/>
      <c r="P94" s="231">
        <v>260</v>
      </c>
      <c r="Q94" s="231"/>
      <c r="R94" s="220">
        <f>P94/$Q$8</f>
        <v>213.11475409836066</v>
      </c>
    </row>
    <row r="95" spans="1:18" s="74" customFormat="1" ht="25.5">
      <c r="A95" s="104"/>
      <c r="B95" s="105" t="s">
        <v>78</v>
      </c>
      <c r="C95" s="89" t="s">
        <v>65</v>
      </c>
      <c r="D95" s="92"/>
      <c r="E95" s="128"/>
      <c r="F95" s="128"/>
      <c r="G95" s="128"/>
      <c r="H95" s="92">
        <f>SUM(H94:H94)</f>
        <v>2080</v>
      </c>
      <c r="I95" s="273"/>
      <c r="J95" s="85"/>
      <c r="K95" s="197"/>
      <c r="L95" s="197"/>
      <c r="M95" s="197"/>
      <c r="N95" s="197"/>
      <c r="O95" s="217"/>
      <c r="P95" s="232"/>
      <c r="Q95" s="232"/>
      <c r="R95" s="232"/>
    </row>
    <row r="96" spans="1:18" s="74" customFormat="1" ht="18" customHeight="1">
      <c r="A96" s="151"/>
      <c r="B96" s="152"/>
      <c r="C96" s="272"/>
      <c r="D96" s="155"/>
      <c r="E96" s="264"/>
      <c r="F96" s="264"/>
      <c r="G96" s="264"/>
      <c r="H96" s="155"/>
      <c r="I96" s="155"/>
      <c r="J96" s="85"/>
      <c r="K96" s="197"/>
      <c r="L96" s="197"/>
      <c r="M96" s="197"/>
      <c r="N96" s="197"/>
      <c r="O96" s="217"/>
      <c r="P96" s="237"/>
      <c r="Q96" s="237"/>
      <c r="R96" s="237"/>
    </row>
    <row r="97" spans="1:18" s="74" customFormat="1" ht="18" customHeight="1" hidden="1">
      <c r="A97" s="156" t="s">
        <v>147</v>
      </c>
      <c r="B97" s="157" t="s">
        <v>96</v>
      </c>
      <c r="C97" s="158"/>
      <c r="D97" s="159"/>
      <c r="E97" s="160"/>
      <c r="F97" s="160"/>
      <c r="G97" s="160"/>
      <c r="H97" s="161"/>
      <c r="I97" s="167"/>
      <c r="J97" s="162"/>
      <c r="K97" s="218"/>
      <c r="L97" s="218"/>
      <c r="M97" s="218"/>
      <c r="N97" s="218"/>
      <c r="O97" s="217"/>
      <c r="P97" s="238"/>
      <c r="Q97" s="238"/>
      <c r="R97" s="238"/>
    </row>
    <row r="98" spans="1:18" s="74" customFormat="1" ht="15" customHeight="1" hidden="1">
      <c r="A98" s="163" t="s">
        <v>148</v>
      </c>
      <c r="B98" s="146" t="s">
        <v>79</v>
      </c>
      <c r="C98" s="164"/>
      <c r="D98" s="165"/>
      <c r="E98" s="166"/>
      <c r="F98" s="166"/>
      <c r="G98" s="166"/>
      <c r="H98" s="167"/>
      <c r="I98" s="167"/>
      <c r="J98" s="162"/>
      <c r="K98" s="218"/>
      <c r="L98" s="218"/>
      <c r="M98" s="218"/>
      <c r="N98" s="218"/>
      <c r="O98" s="217"/>
      <c r="P98" s="239"/>
      <c r="Q98" s="239"/>
      <c r="R98" s="239"/>
    </row>
    <row r="99" spans="1:18" s="74" customFormat="1" ht="15" customHeight="1" hidden="1">
      <c r="A99" s="129" t="s">
        <v>149</v>
      </c>
      <c r="B99" s="81" t="s">
        <v>97</v>
      </c>
      <c r="C99" s="168" t="s">
        <v>63</v>
      </c>
      <c r="D99" s="165"/>
      <c r="E99" s="169"/>
      <c r="F99" s="169"/>
      <c r="G99" s="169"/>
      <c r="H99" s="167">
        <f>D99*G99</f>
        <v>0</v>
      </c>
      <c r="I99" s="167"/>
      <c r="J99" s="162"/>
      <c r="K99" s="218"/>
      <c r="L99" s="218"/>
      <c r="M99" s="218"/>
      <c r="N99" s="218"/>
      <c r="O99" s="217"/>
      <c r="P99" s="240"/>
      <c r="Q99" s="240"/>
      <c r="R99" s="240"/>
    </row>
    <row r="100" spans="1:18" s="74" customFormat="1" ht="15" customHeight="1" hidden="1">
      <c r="A100" s="129" t="s">
        <v>150</v>
      </c>
      <c r="B100" s="125" t="s">
        <v>152</v>
      </c>
      <c r="C100" s="168"/>
      <c r="D100" s="170"/>
      <c r="E100" s="169"/>
      <c r="F100" s="169"/>
      <c r="G100" s="169"/>
      <c r="H100" s="167"/>
      <c r="I100" s="167"/>
      <c r="J100" s="162"/>
      <c r="K100" s="218"/>
      <c r="L100" s="218"/>
      <c r="M100" s="218"/>
      <c r="N100" s="218"/>
      <c r="O100" s="217"/>
      <c r="P100" s="240"/>
      <c r="Q100" s="240"/>
      <c r="R100" s="240"/>
    </row>
    <row r="101" spans="1:18" s="142" customFormat="1" ht="30" customHeight="1" hidden="1">
      <c r="A101" s="129" t="s">
        <v>151</v>
      </c>
      <c r="B101" s="81" t="s">
        <v>134</v>
      </c>
      <c r="C101" s="168" t="s">
        <v>64</v>
      </c>
      <c r="D101" s="171"/>
      <c r="E101" s="171"/>
      <c r="F101" s="171"/>
      <c r="G101" s="171"/>
      <c r="H101" s="172">
        <f>D101*G101</f>
        <v>0</v>
      </c>
      <c r="I101" s="257"/>
      <c r="J101" s="79"/>
      <c r="K101" s="218"/>
      <c r="L101" s="218"/>
      <c r="M101" s="218"/>
      <c r="N101" s="218"/>
      <c r="O101" s="217"/>
      <c r="P101" s="241"/>
      <c r="Q101" s="241"/>
      <c r="R101" s="241"/>
    </row>
    <row r="102" spans="1:18" s="74" customFormat="1" ht="18" customHeight="1" hidden="1">
      <c r="A102" s="173"/>
      <c r="B102" s="174"/>
      <c r="C102" s="89" t="s">
        <v>65</v>
      </c>
      <c r="D102" s="175"/>
      <c r="E102" s="154"/>
      <c r="F102" s="128"/>
      <c r="G102" s="128"/>
      <c r="H102" s="92">
        <f>SUM(H98:H101)</f>
        <v>0</v>
      </c>
      <c r="I102" s="155"/>
      <c r="J102" s="176"/>
      <c r="K102" s="242"/>
      <c r="L102" s="242"/>
      <c r="M102" s="242"/>
      <c r="N102" s="242"/>
      <c r="O102" s="217"/>
      <c r="P102" s="232"/>
      <c r="Q102" s="232"/>
      <c r="R102" s="232"/>
    </row>
    <row r="103" spans="1:18" s="74" customFormat="1" ht="18" customHeight="1">
      <c r="A103" s="156" t="s">
        <v>170</v>
      </c>
      <c r="B103" s="72" t="s">
        <v>169</v>
      </c>
      <c r="C103" s="76"/>
      <c r="D103" s="285"/>
      <c r="E103" s="301"/>
      <c r="F103" s="300"/>
      <c r="G103" s="137"/>
      <c r="H103" s="177"/>
      <c r="I103" s="177"/>
      <c r="J103" s="85"/>
      <c r="K103" s="197"/>
      <c r="L103" s="197"/>
      <c r="M103" s="197"/>
      <c r="N103" s="197"/>
      <c r="O103" s="217"/>
      <c r="P103" s="235"/>
      <c r="Q103" s="235"/>
      <c r="R103" s="235"/>
    </row>
    <row r="104" spans="1:20" s="178" customFormat="1" ht="15" customHeight="1">
      <c r="A104" s="163" t="s">
        <v>22</v>
      </c>
      <c r="B104" s="112" t="s">
        <v>25</v>
      </c>
      <c r="C104" s="82" t="s">
        <v>63</v>
      </c>
      <c r="D104" s="263">
        <v>499</v>
      </c>
      <c r="E104" s="283">
        <f>R104</f>
        <v>3.614754098360656</v>
      </c>
      <c r="F104" s="279">
        <f>D104*E104</f>
        <v>1803.7622950819673</v>
      </c>
      <c r="G104" s="283">
        <f>E104+E104*$I$6</f>
        <v>4.41</v>
      </c>
      <c r="H104" s="84">
        <f>G104*D104</f>
        <v>2200.59</v>
      </c>
      <c r="I104" s="84"/>
      <c r="J104" s="99" t="s">
        <v>27</v>
      </c>
      <c r="K104" s="223"/>
      <c r="L104" s="223"/>
      <c r="M104" s="223"/>
      <c r="N104" s="223"/>
      <c r="O104" s="217"/>
      <c r="P104" s="224">
        <v>4.41</v>
      </c>
      <c r="Q104" s="224"/>
      <c r="R104" s="220">
        <f>P104/$Q$8</f>
        <v>3.614754098360656</v>
      </c>
      <c r="S104" s="243"/>
      <c r="T104" s="243"/>
    </row>
    <row r="105" spans="1:20" s="178" customFormat="1" ht="38.25" customHeight="1">
      <c r="A105" s="179" t="s">
        <v>23</v>
      </c>
      <c r="B105" s="180" t="s">
        <v>216</v>
      </c>
      <c r="C105" s="82" t="s">
        <v>63</v>
      </c>
      <c r="D105" s="302">
        <v>40</v>
      </c>
      <c r="E105" s="283">
        <f>R105</f>
        <v>65.74590163934425</v>
      </c>
      <c r="F105" s="279">
        <f>D105*E105</f>
        <v>2629.83606557377</v>
      </c>
      <c r="G105" s="283">
        <f>E105+E105*$I$6</f>
        <v>80.21</v>
      </c>
      <c r="H105" s="84">
        <f>G105*D105</f>
        <v>3208.3999999999996</v>
      </c>
      <c r="I105" s="84"/>
      <c r="J105" s="99" t="s">
        <v>32</v>
      </c>
      <c r="K105" s="223"/>
      <c r="L105" s="223"/>
      <c r="M105" s="223"/>
      <c r="N105" s="223"/>
      <c r="O105" s="217"/>
      <c r="P105" s="244">
        <v>80.21</v>
      </c>
      <c r="Q105" s="244"/>
      <c r="R105" s="220">
        <f>P105/$Q$8</f>
        <v>65.74590163934425</v>
      </c>
      <c r="S105" s="243"/>
      <c r="T105" s="243"/>
    </row>
    <row r="106" spans="1:20" s="178" customFormat="1" ht="15" customHeight="1">
      <c r="A106" s="179" t="s">
        <v>24</v>
      </c>
      <c r="B106" s="180" t="s">
        <v>26</v>
      </c>
      <c r="C106" s="82" t="s">
        <v>63</v>
      </c>
      <c r="D106" s="302">
        <v>42</v>
      </c>
      <c r="E106" s="283">
        <f>R106</f>
        <v>64.13934426229508</v>
      </c>
      <c r="F106" s="279">
        <f>D106*E106</f>
        <v>2693.8524590163934</v>
      </c>
      <c r="G106" s="283">
        <f>E106+E106*$I$6</f>
        <v>78.25</v>
      </c>
      <c r="H106" s="84">
        <f>G106*D106</f>
        <v>3286.5</v>
      </c>
      <c r="I106" s="84"/>
      <c r="J106" s="99" t="s">
        <v>28</v>
      </c>
      <c r="K106" s="223"/>
      <c r="L106" s="223"/>
      <c r="M106" s="223"/>
      <c r="N106" s="223"/>
      <c r="O106" s="217"/>
      <c r="P106" s="244">
        <v>78.25</v>
      </c>
      <c r="Q106" s="244"/>
      <c r="R106" s="220">
        <f>P106/$Q$8</f>
        <v>64.13934426229508</v>
      </c>
      <c r="S106" s="243"/>
      <c r="T106" s="243"/>
    </row>
    <row r="107" spans="1:20" s="178" customFormat="1" ht="15" customHeight="1">
      <c r="A107" s="179" t="s">
        <v>215</v>
      </c>
      <c r="B107" s="180" t="s">
        <v>29</v>
      </c>
      <c r="C107" s="82" t="s">
        <v>63</v>
      </c>
      <c r="D107" s="302"/>
      <c r="E107" s="283">
        <f>R107</f>
        <v>98.36065573770492</v>
      </c>
      <c r="F107" s="279"/>
      <c r="G107" s="181"/>
      <c r="H107" s="84">
        <f>G107*D107</f>
        <v>0</v>
      </c>
      <c r="I107" s="84"/>
      <c r="J107" s="99" t="s">
        <v>42</v>
      </c>
      <c r="K107" s="223"/>
      <c r="L107" s="223"/>
      <c r="M107" s="223"/>
      <c r="N107" s="223"/>
      <c r="O107" s="217"/>
      <c r="P107" s="244">
        <v>120</v>
      </c>
      <c r="Q107" s="244"/>
      <c r="R107" s="220">
        <f>P107/$Q$8</f>
        <v>98.36065573770492</v>
      </c>
      <c r="S107" s="243"/>
      <c r="T107" s="243"/>
    </row>
    <row r="108" spans="1:18" s="74" customFormat="1" ht="15" customHeight="1">
      <c r="A108" s="129"/>
      <c r="B108" s="182"/>
      <c r="C108" s="82"/>
      <c r="D108" s="303"/>
      <c r="E108" s="171"/>
      <c r="F108" s="304"/>
      <c r="G108" s="183"/>
      <c r="H108" s="184"/>
      <c r="I108" s="184"/>
      <c r="J108" s="85"/>
      <c r="K108" s="197"/>
      <c r="L108" s="197"/>
      <c r="M108" s="197"/>
      <c r="N108" s="197"/>
      <c r="O108" s="217"/>
      <c r="P108" s="245"/>
      <c r="Q108" s="245"/>
      <c r="R108" s="245"/>
    </row>
    <row r="109" spans="1:15" s="74" customFormat="1" ht="39.75" customHeight="1" thickBot="1">
      <c r="A109" s="185"/>
      <c r="B109" s="186"/>
      <c r="C109" s="89" t="s">
        <v>221</v>
      </c>
      <c r="D109" s="187"/>
      <c r="E109" s="264"/>
      <c r="F109" s="154"/>
      <c r="G109" s="154"/>
      <c r="H109" s="153">
        <f>SUM(H104:H108)</f>
        <v>8695.49</v>
      </c>
      <c r="I109" s="155"/>
      <c r="J109" s="85"/>
      <c r="K109" s="197"/>
      <c r="L109" s="197"/>
      <c r="M109" s="197"/>
      <c r="N109" s="197"/>
      <c r="O109" s="217"/>
    </row>
    <row r="110" spans="1:15" s="191" customFormat="1" ht="25.5" customHeight="1" thickBot="1">
      <c r="A110" s="188"/>
      <c r="B110" s="189" t="s">
        <v>141</v>
      </c>
      <c r="C110" s="190" t="s">
        <v>70</v>
      </c>
      <c r="D110" s="365"/>
      <c r="E110" s="316"/>
      <c r="F110" s="316"/>
      <c r="G110" s="316"/>
      <c r="H110" s="274">
        <f>SUM(H102,H109,H95,H91,H81,H78,H73,H68,H64,H58,H52,H43,H34,H23,H19,H14,H9)</f>
        <v>93358.06790000001</v>
      </c>
      <c r="I110" s="275"/>
      <c r="J110" s="259"/>
      <c r="K110" s="197"/>
      <c r="L110" s="197"/>
      <c r="M110" s="197"/>
      <c r="N110" s="197"/>
      <c r="O110" s="217"/>
    </row>
    <row r="111" spans="1:15" s="74" customFormat="1" ht="13.5" customHeight="1">
      <c r="A111" s="192"/>
      <c r="B111" s="60"/>
      <c r="C111" s="193"/>
      <c r="D111" s="194"/>
      <c r="E111" s="194"/>
      <c r="F111" s="194"/>
      <c r="G111" s="195"/>
      <c r="H111" s="196"/>
      <c r="I111" s="196"/>
      <c r="J111" s="196"/>
      <c r="K111" s="197"/>
      <c r="L111" s="197"/>
      <c r="M111" s="197"/>
      <c r="N111" s="197"/>
      <c r="O111" s="217"/>
    </row>
    <row r="112" spans="1:15" s="74" customFormat="1" ht="30" customHeight="1">
      <c r="A112" s="198"/>
      <c r="C112" s="199"/>
      <c r="D112" s="194"/>
      <c r="E112" s="194"/>
      <c r="F112" s="194"/>
      <c r="G112" s="195"/>
      <c r="H112" s="196"/>
      <c r="I112" s="196"/>
      <c r="J112" s="196"/>
      <c r="K112" s="197"/>
      <c r="L112" s="197"/>
      <c r="M112" s="197"/>
      <c r="N112" s="197"/>
      <c r="O112" s="217"/>
    </row>
    <row r="113" spans="1:15" ht="13.5" customHeight="1">
      <c r="A113" s="200"/>
      <c r="B113" s="201"/>
      <c r="C113" s="199"/>
      <c r="H113" s="202"/>
      <c r="I113" s="202"/>
      <c r="J113" s="202"/>
      <c r="K113" s="197"/>
      <c r="L113" s="197"/>
      <c r="M113" s="197"/>
      <c r="N113" s="197"/>
      <c r="O113" s="246"/>
    </row>
    <row r="114" spans="1:18" ht="13.5" customHeight="1">
      <c r="A114" s="200"/>
      <c r="B114" s="201"/>
      <c r="C114" s="199"/>
      <c r="E114" s="247"/>
      <c r="F114" s="247"/>
      <c r="K114" s="197"/>
      <c r="L114" s="197"/>
      <c r="M114" s="197"/>
      <c r="N114" s="197"/>
      <c r="O114" s="246"/>
      <c r="R114" s="247"/>
    </row>
    <row r="115" spans="1:15" ht="18" customHeight="1">
      <c r="A115" s="203"/>
      <c r="B115" s="364"/>
      <c r="C115" s="364"/>
      <c r="D115" s="364"/>
      <c r="E115" s="364"/>
      <c r="F115" s="364"/>
      <c r="G115" s="364"/>
      <c r="H115" s="364"/>
      <c r="I115" s="364"/>
      <c r="J115" s="364"/>
      <c r="K115" s="204"/>
      <c r="L115" s="204"/>
      <c r="M115" s="204"/>
      <c r="N115" s="204"/>
      <c r="O115" s="246"/>
    </row>
    <row r="116" spans="1:15" ht="18" customHeight="1">
      <c r="A116" s="205"/>
      <c r="B116" s="206" t="s">
        <v>41</v>
      </c>
      <c r="C116" s="205"/>
      <c r="D116" s="359"/>
      <c r="E116" s="359"/>
      <c r="F116" s="359"/>
      <c r="G116" s="359"/>
      <c r="H116" s="204"/>
      <c r="I116" s="204"/>
      <c r="J116" s="204"/>
      <c r="K116" s="204"/>
      <c r="L116" s="204"/>
      <c r="M116" s="204"/>
      <c r="N116" s="204"/>
      <c r="O116" s="246"/>
    </row>
    <row r="117" spans="1:15" ht="18" customHeight="1">
      <c r="A117" s="207"/>
      <c r="B117" s="208" t="s">
        <v>40</v>
      </c>
      <c r="C117" s="204"/>
      <c r="D117" s="363"/>
      <c r="E117" s="363"/>
      <c r="F117" s="363"/>
      <c r="G117" s="363"/>
      <c r="H117" s="204"/>
      <c r="I117" s="204"/>
      <c r="J117" s="204"/>
      <c r="K117" s="204"/>
      <c r="L117" s="204"/>
      <c r="M117" s="204"/>
      <c r="N117" s="204"/>
      <c r="O117" s="246"/>
    </row>
    <row r="118" spans="1:15" ht="18" customHeight="1">
      <c r="A118" s="209"/>
      <c r="B118" s="204"/>
      <c r="C118" s="204"/>
      <c r="D118" s="210"/>
      <c r="E118" s="210"/>
      <c r="F118" s="210"/>
      <c r="G118" s="204"/>
      <c r="H118" s="204"/>
      <c r="I118" s="204"/>
      <c r="J118" s="204"/>
      <c r="K118" s="204"/>
      <c r="L118" s="204"/>
      <c r="M118" s="204"/>
      <c r="N118" s="204"/>
      <c r="O118" s="246"/>
    </row>
    <row r="119" spans="1:15" ht="36" customHeight="1">
      <c r="A119" s="203"/>
      <c r="B119" s="364"/>
      <c r="C119" s="364"/>
      <c r="D119" s="364"/>
      <c r="E119" s="364"/>
      <c r="F119" s="364"/>
      <c r="G119" s="364"/>
      <c r="H119" s="364"/>
      <c r="I119" s="364"/>
      <c r="J119" s="364"/>
      <c r="K119" s="204"/>
      <c r="L119" s="204"/>
      <c r="M119" s="204"/>
      <c r="N119" s="204"/>
      <c r="O119" s="246"/>
    </row>
    <row r="120" spans="1:15" s="74" customFormat="1" ht="18" customHeight="1">
      <c r="A120" s="211"/>
      <c r="B120" s="204"/>
      <c r="C120" s="199"/>
      <c r="D120" s="194"/>
      <c r="E120" s="194"/>
      <c r="F120" s="194"/>
      <c r="G120" s="195"/>
      <c r="H120" s="196"/>
      <c r="I120" s="196"/>
      <c r="J120" s="196"/>
      <c r="K120" s="197"/>
      <c r="L120" s="197"/>
      <c r="M120" s="197"/>
      <c r="N120" s="197"/>
      <c r="O120" s="217"/>
    </row>
    <row r="121" spans="1:15" s="74" customFormat="1" ht="18" customHeight="1">
      <c r="A121" s="211"/>
      <c r="B121" s="204"/>
      <c r="C121" s="199"/>
      <c r="D121" s="194"/>
      <c r="E121" s="194"/>
      <c r="F121" s="194"/>
      <c r="G121" s="195"/>
      <c r="H121" s="196"/>
      <c r="I121" s="196"/>
      <c r="J121" s="196"/>
      <c r="K121" s="197"/>
      <c r="L121" s="197"/>
      <c r="M121" s="197"/>
      <c r="N121" s="197"/>
      <c r="O121" s="217"/>
    </row>
    <row r="122" spans="1:15" s="74" customFormat="1" ht="18" customHeight="1">
      <c r="A122" s="211"/>
      <c r="B122" s="204"/>
      <c r="C122" s="199"/>
      <c r="D122" s="194"/>
      <c r="E122" s="194"/>
      <c r="F122" s="194"/>
      <c r="G122" s="195"/>
      <c r="H122" s="196"/>
      <c r="I122" s="196"/>
      <c r="J122" s="196"/>
      <c r="K122" s="197"/>
      <c r="L122" s="197"/>
      <c r="M122" s="197"/>
      <c r="N122" s="197"/>
      <c r="O122" s="217"/>
    </row>
    <row r="123" spans="1:15" s="74" customFormat="1" ht="18" customHeight="1">
      <c r="A123" s="211"/>
      <c r="B123" s="204"/>
      <c r="C123" s="199"/>
      <c r="D123" s="194"/>
      <c r="E123" s="194"/>
      <c r="F123" s="194"/>
      <c r="G123" s="195"/>
      <c r="H123" s="196"/>
      <c r="I123" s="196"/>
      <c r="J123" s="196"/>
      <c r="K123" s="197"/>
      <c r="L123" s="197"/>
      <c r="M123" s="197"/>
      <c r="N123" s="197"/>
      <c r="O123" s="217"/>
    </row>
    <row r="124" spans="1:15" s="74" customFormat="1" ht="18" customHeight="1">
      <c r="A124" s="211"/>
      <c r="B124" s="204"/>
      <c r="C124" s="199"/>
      <c r="D124" s="194"/>
      <c r="E124" s="194"/>
      <c r="F124" s="194"/>
      <c r="G124" s="195"/>
      <c r="H124" s="196"/>
      <c r="I124" s="196"/>
      <c r="J124" s="196"/>
      <c r="K124" s="197"/>
      <c r="L124" s="197"/>
      <c r="M124" s="197"/>
      <c r="N124" s="197"/>
      <c r="O124" s="217"/>
    </row>
    <row r="125" spans="1:15" s="74" customFormat="1" ht="18" customHeight="1">
      <c r="A125" s="211"/>
      <c r="B125" s="204"/>
      <c r="C125" s="199"/>
      <c r="D125" s="194"/>
      <c r="E125" s="194"/>
      <c r="F125" s="194"/>
      <c r="G125" s="195"/>
      <c r="H125" s="196"/>
      <c r="I125" s="196"/>
      <c r="J125" s="196"/>
      <c r="K125" s="197"/>
      <c r="L125" s="197"/>
      <c r="M125" s="197"/>
      <c r="N125" s="197"/>
      <c r="O125" s="217"/>
    </row>
    <row r="126" spans="1:15" s="74" customFormat="1" ht="13.5" customHeight="1">
      <c r="A126" s="211"/>
      <c r="B126" s="204"/>
      <c r="C126" s="199"/>
      <c r="D126" s="194"/>
      <c r="E126" s="194"/>
      <c r="F126" s="194"/>
      <c r="G126" s="195"/>
      <c r="H126" s="196"/>
      <c r="I126" s="196"/>
      <c r="J126" s="196"/>
      <c r="K126" s="197"/>
      <c r="L126" s="197"/>
      <c r="M126" s="197"/>
      <c r="N126" s="197"/>
      <c r="O126" s="217"/>
    </row>
    <row r="127" spans="1:15" s="74" customFormat="1" ht="13.5" customHeight="1">
      <c r="A127" s="211"/>
      <c r="B127" s="204"/>
      <c r="C127" s="199"/>
      <c r="D127" s="194"/>
      <c r="E127" s="194"/>
      <c r="F127" s="194"/>
      <c r="G127" s="195"/>
      <c r="H127" s="196"/>
      <c r="I127" s="196"/>
      <c r="J127" s="196"/>
      <c r="K127" s="197"/>
      <c r="L127" s="197"/>
      <c r="M127" s="197"/>
      <c r="N127" s="197"/>
      <c r="O127" s="217"/>
    </row>
    <row r="128" spans="1:15" s="74" customFormat="1" ht="30" customHeight="1">
      <c r="A128" s="211"/>
      <c r="B128" s="201"/>
      <c r="C128" s="199"/>
      <c r="D128" s="194"/>
      <c r="E128" s="194"/>
      <c r="F128" s="194"/>
      <c r="G128" s="195"/>
      <c r="H128" s="196"/>
      <c r="I128" s="196"/>
      <c r="J128" s="196"/>
      <c r="K128" s="197"/>
      <c r="L128" s="197"/>
      <c r="M128" s="197"/>
      <c r="N128" s="197"/>
      <c r="O128" s="217"/>
    </row>
    <row r="129" spans="1:15" s="74" customFormat="1" ht="13.5" customHeight="1">
      <c r="A129" s="212"/>
      <c r="B129" s="60"/>
      <c r="C129" s="193"/>
      <c r="D129" s="194"/>
      <c r="E129" s="194"/>
      <c r="F129" s="194"/>
      <c r="G129" s="195"/>
      <c r="H129" s="196"/>
      <c r="I129" s="196"/>
      <c r="J129" s="196"/>
      <c r="K129" s="197"/>
      <c r="L129" s="197"/>
      <c r="M129" s="197"/>
      <c r="N129" s="197"/>
      <c r="O129" s="217"/>
    </row>
    <row r="130" spans="1:15" s="74" customFormat="1" ht="13.5" customHeight="1">
      <c r="A130" s="212"/>
      <c r="B130" s="60"/>
      <c r="C130" s="193"/>
      <c r="D130" s="194"/>
      <c r="E130" s="194"/>
      <c r="F130" s="194"/>
      <c r="G130" s="195"/>
      <c r="H130" s="196"/>
      <c r="I130" s="196"/>
      <c r="J130" s="196"/>
      <c r="K130" s="197"/>
      <c r="L130" s="197"/>
      <c r="M130" s="197"/>
      <c r="N130" s="197"/>
      <c r="O130" s="217"/>
    </row>
    <row r="131" spans="1:15" s="74" customFormat="1" ht="13.5" customHeight="1">
      <c r="A131" s="212"/>
      <c r="B131" s="60"/>
      <c r="C131" s="193"/>
      <c r="D131" s="194"/>
      <c r="E131" s="194"/>
      <c r="F131" s="194"/>
      <c r="G131" s="195"/>
      <c r="H131" s="196"/>
      <c r="I131" s="196"/>
      <c r="J131" s="196"/>
      <c r="K131" s="197"/>
      <c r="L131" s="197"/>
      <c r="M131" s="197"/>
      <c r="N131" s="197"/>
      <c r="O131" s="217"/>
    </row>
    <row r="132" spans="1:15" s="74" customFormat="1" ht="13.5" customHeight="1">
      <c r="A132" s="212"/>
      <c r="B132" s="60"/>
      <c r="C132" s="193"/>
      <c r="D132" s="194"/>
      <c r="E132" s="194"/>
      <c r="F132" s="194"/>
      <c r="G132" s="195"/>
      <c r="H132" s="196"/>
      <c r="I132" s="196"/>
      <c r="J132" s="196"/>
      <c r="K132" s="197"/>
      <c r="L132" s="197"/>
      <c r="M132" s="197"/>
      <c r="N132" s="197"/>
      <c r="O132" s="217"/>
    </row>
    <row r="133" spans="1:15" s="74" customFormat="1" ht="13.5" customHeight="1">
      <c r="A133" s="212"/>
      <c r="B133" s="60"/>
      <c r="C133" s="193"/>
      <c r="D133" s="194"/>
      <c r="E133" s="194"/>
      <c r="F133" s="194"/>
      <c r="G133" s="195"/>
      <c r="H133" s="196"/>
      <c r="I133" s="196"/>
      <c r="J133" s="196"/>
      <c r="K133" s="213"/>
      <c r="L133" s="213"/>
      <c r="M133" s="213"/>
      <c r="N133" s="213"/>
      <c r="O133" s="217"/>
    </row>
    <row r="134" spans="1:15" s="74" customFormat="1" ht="13.5" customHeight="1">
      <c r="A134" s="212"/>
      <c r="B134" s="60"/>
      <c r="C134" s="193"/>
      <c r="D134" s="194"/>
      <c r="E134" s="194"/>
      <c r="F134" s="194"/>
      <c r="G134" s="195"/>
      <c r="H134" s="196"/>
      <c r="I134" s="196"/>
      <c r="J134" s="196"/>
      <c r="K134" s="197"/>
      <c r="L134" s="197"/>
      <c r="M134" s="197"/>
      <c r="N134" s="197"/>
      <c r="O134" s="217"/>
    </row>
    <row r="135" spans="1:15" s="74" customFormat="1" ht="13.5" customHeight="1">
      <c r="A135" s="212"/>
      <c r="B135" s="60"/>
      <c r="C135" s="193"/>
      <c r="D135" s="194"/>
      <c r="E135" s="194"/>
      <c r="F135" s="194"/>
      <c r="G135" s="195"/>
      <c r="H135" s="196"/>
      <c r="I135" s="196"/>
      <c r="J135" s="196"/>
      <c r="K135" s="197"/>
      <c r="L135" s="197"/>
      <c r="M135" s="197"/>
      <c r="N135" s="197"/>
      <c r="O135" s="217"/>
    </row>
    <row r="136" spans="1:15" s="74" customFormat="1" ht="13.5" customHeight="1">
      <c r="A136" s="212"/>
      <c r="B136" s="60"/>
      <c r="C136" s="193"/>
      <c r="D136" s="194"/>
      <c r="E136" s="194"/>
      <c r="F136" s="194"/>
      <c r="G136" s="195"/>
      <c r="H136" s="196"/>
      <c r="I136" s="196"/>
      <c r="J136" s="196"/>
      <c r="K136" s="197"/>
      <c r="L136" s="197"/>
      <c r="M136" s="197"/>
      <c r="N136" s="197"/>
      <c r="O136" s="217"/>
    </row>
    <row r="137" spans="1:15" s="74" customFormat="1" ht="13.5" customHeight="1">
      <c r="A137" s="212"/>
      <c r="B137" s="60"/>
      <c r="C137" s="193"/>
      <c r="D137" s="194"/>
      <c r="E137" s="194"/>
      <c r="F137" s="194"/>
      <c r="G137" s="195"/>
      <c r="H137" s="196"/>
      <c r="I137" s="196"/>
      <c r="J137" s="196"/>
      <c r="K137" s="213"/>
      <c r="L137" s="213"/>
      <c r="M137" s="213"/>
      <c r="N137" s="213"/>
      <c r="O137" s="217"/>
    </row>
    <row r="138" spans="1:15" s="74" customFormat="1" ht="13.5" customHeight="1">
      <c r="A138" s="212"/>
      <c r="B138" s="60"/>
      <c r="C138" s="193"/>
      <c r="D138" s="194"/>
      <c r="E138" s="194"/>
      <c r="F138" s="194"/>
      <c r="G138" s="195"/>
      <c r="H138" s="196"/>
      <c r="I138" s="196"/>
      <c r="J138" s="196"/>
      <c r="K138" s="213"/>
      <c r="L138" s="213"/>
      <c r="M138" s="213"/>
      <c r="N138" s="213"/>
      <c r="O138" s="217"/>
    </row>
    <row r="139" spans="1:15" s="74" customFormat="1" ht="13.5" customHeight="1">
      <c r="A139" s="212"/>
      <c r="B139" s="60"/>
      <c r="C139" s="193"/>
      <c r="D139" s="194"/>
      <c r="E139" s="194"/>
      <c r="F139" s="194"/>
      <c r="G139" s="195"/>
      <c r="H139" s="196"/>
      <c r="I139" s="196"/>
      <c r="J139" s="196"/>
      <c r="K139" s="214"/>
      <c r="L139" s="214"/>
      <c r="M139" s="214"/>
      <c r="N139" s="214"/>
      <c r="O139" s="217"/>
    </row>
    <row r="140" spans="1:15" s="74" customFormat="1" ht="13.5" customHeight="1">
      <c r="A140" s="212"/>
      <c r="B140" s="60"/>
      <c r="C140" s="193"/>
      <c r="D140" s="194"/>
      <c r="E140" s="194"/>
      <c r="F140" s="194"/>
      <c r="G140" s="195"/>
      <c r="H140" s="196"/>
      <c r="I140" s="196"/>
      <c r="J140" s="196"/>
      <c r="K140" s="196"/>
      <c r="L140" s="196"/>
      <c r="M140" s="196"/>
      <c r="N140" s="196"/>
      <c r="O140" s="217"/>
    </row>
    <row r="141" spans="1:15" s="74" customFormat="1" ht="13.5" customHeight="1">
      <c r="A141" s="212"/>
      <c r="B141" s="60"/>
      <c r="C141" s="193"/>
      <c r="D141" s="194"/>
      <c r="E141" s="194"/>
      <c r="F141" s="194"/>
      <c r="G141" s="195"/>
      <c r="H141" s="196"/>
      <c r="I141" s="196"/>
      <c r="J141" s="196"/>
      <c r="K141" s="196"/>
      <c r="L141" s="196"/>
      <c r="M141" s="196"/>
      <c r="N141" s="196"/>
      <c r="O141" s="217"/>
    </row>
    <row r="142" spans="1:15" s="74" customFormat="1" ht="13.5" customHeight="1">
      <c r="A142" s="212"/>
      <c r="B142" s="60"/>
      <c r="C142" s="193"/>
      <c r="D142" s="194"/>
      <c r="E142" s="194"/>
      <c r="F142" s="194"/>
      <c r="G142" s="195"/>
      <c r="H142" s="196"/>
      <c r="I142" s="196"/>
      <c r="J142" s="196"/>
      <c r="K142" s="196"/>
      <c r="L142" s="196"/>
      <c r="M142" s="196"/>
      <c r="N142" s="196"/>
      <c r="O142" s="217"/>
    </row>
    <row r="143" spans="1:15" s="74" customFormat="1" ht="13.5" customHeight="1">
      <c r="A143" s="212"/>
      <c r="B143" s="60"/>
      <c r="C143" s="193"/>
      <c r="D143" s="194"/>
      <c r="E143" s="194"/>
      <c r="F143" s="194"/>
      <c r="G143" s="195"/>
      <c r="H143" s="196"/>
      <c r="I143" s="196"/>
      <c r="J143" s="196"/>
      <c r="K143" s="196"/>
      <c r="L143" s="196"/>
      <c r="M143" s="196"/>
      <c r="N143" s="196"/>
      <c r="O143" s="217"/>
    </row>
    <row r="144" spans="1:15" s="74" customFormat="1" ht="13.5" customHeight="1">
      <c r="A144" s="212"/>
      <c r="B144" s="60"/>
      <c r="C144" s="193"/>
      <c r="D144" s="194"/>
      <c r="E144" s="194"/>
      <c r="F144" s="194"/>
      <c r="G144" s="195"/>
      <c r="H144" s="196"/>
      <c r="I144" s="196"/>
      <c r="J144" s="196"/>
      <c r="K144" s="196"/>
      <c r="L144" s="196"/>
      <c r="M144" s="196"/>
      <c r="N144" s="196"/>
      <c r="O144" s="217"/>
    </row>
    <row r="145" spans="1:15" s="74" customFormat="1" ht="13.5" customHeight="1">
      <c r="A145" s="212"/>
      <c r="B145" s="60"/>
      <c r="C145" s="193"/>
      <c r="D145" s="194"/>
      <c r="E145" s="194"/>
      <c r="F145" s="194"/>
      <c r="G145" s="195"/>
      <c r="H145" s="196"/>
      <c r="I145" s="196"/>
      <c r="J145" s="196"/>
      <c r="K145" s="196"/>
      <c r="L145" s="196"/>
      <c r="M145" s="196"/>
      <c r="N145" s="196"/>
      <c r="O145" s="217"/>
    </row>
    <row r="146" spans="1:15" s="74" customFormat="1" ht="13.5" customHeight="1">
      <c r="A146" s="212"/>
      <c r="B146" s="60"/>
      <c r="C146" s="193"/>
      <c r="D146" s="194"/>
      <c r="E146" s="194"/>
      <c r="F146" s="194"/>
      <c r="G146" s="195"/>
      <c r="H146" s="196"/>
      <c r="I146" s="196"/>
      <c r="J146" s="196"/>
      <c r="K146" s="196"/>
      <c r="L146" s="196"/>
      <c r="M146" s="196"/>
      <c r="N146" s="196"/>
      <c r="O146" s="217"/>
    </row>
    <row r="147" spans="1:15" s="74" customFormat="1" ht="13.5" customHeight="1">
      <c r="A147" s="212"/>
      <c r="B147" s="60"/>
      <c r="C147" s="193"/>
      <c r="D147" s="194"/>
      <c r="E147" s="194"/>
      <c r="F147" s="194"/>
      <c r="G147" s="195"/>
      <c r="H147" s="196"/>
      <c r="I147" s="196"/>
      <c r="J147" s="196"/>
      <c r="K147" s="196"/>
      <c r="L147" s="196"/>
      <c r="M147" s="196"/>
      <c r="N147" s="196"/>
      <c r="O147" s="217"/>
    </row>
    <row r="148" spans="1:15" s="74" customFormat="1" ht="13.5" customHeight="1">
      <c r="A148" s="212"/>
      <c r="B148" s="60"/>
      <c r="C148" s="193"/>
      <c r="D148" s="194"/>
      <c r="E148" s="194"/>
      <c r="F148" s="194"/>
      <c r="G148" s="195"/>
      <c r="H148" s="196"/>
      <c r="I148" s="196"/>
      <c r="J148" s="196"/>
      <c r="K148" s="196"/>
      <c r="L148" s="196"/>
      <c r="M148" s="196"/>
      <c r="N148" s="196"/>
      <c r="O148" s="217"/>
    </row>
    <row r="149" spans="1:15" s="74" customFormat="1" ht="30" customHeight="1">
      <c r="A149" s="212"/>
      <c r="B149" s="60"/>
      <c r="C149" s="193"/>
      <c r="D149" s="194"/>
      <c r="E149" s="194"/>
      <c r="F149" s="194"/>
      <c r="G149" s="195"/>
      <c r="H149" s="196"/>
      <c r="I149" s="196"/>
      <c r="J149" s="196"/>
      <c r="K149" s="196"/>
      <c r="L149" s="196"/>
      <c r="M149" s="196"/>
      <c r="N149" s="196"/>
      <c r="O149" s="217"/>
    </row>
    <row r="150" spans="1:15" s="74" customFormat="1" ht="13.5" customHeight="1">
      <c r="A150" s="212"/>
      <c r="B150" s="60"/>
      <c r="C150" s="193"/>
      <c r="D150" s="194"/>
      <c r="E150" s="194"/>
      <c r="F150" s="194"/>
      <c r="G150" s="195"/>
      <c r="H150" s="196"/>
      <c r="I150" s="196"/>
      <c r="J150" s="196"/>
      <c r="K150" s="196"/>
      <c r="L150" s="196"/>
      <c r="M150" s="196"/>
      <c r="N150" s="196"/>
      <c r="O150" s="217"/>
    </row>
    <row r="151" spans="1:15" s="74" customFormat="1" ht="13.5" customHeight="1">
      <c r="A151" s="212"/>
      <c r="B151" s="60"/>
      <c r="C151" s="193"/>
      <c r="D151" s="194"/>
      <c r="E151" s="194"/>
      <c r="F151" s="194"/>
      <c r="G151" s="195"/>
      <c r="H151" s="196"/>
      <c r="I151" s="196"/>
      <c r="J151" s="196"/>
      <c r="K151" s="196"/>
      <c r="L151" s="196"/>
      <c r="M151" s="196"/>
      <c r="N151" s="196"/>
      <c r="O151" s="217"/>
    </row>
    <row r="152" spans="1:15" s="74" customFormat="1" ht="13.5" customHeight="1">
      <c r="A152" s="212"/>
      <c r="B152" s="60"/>
      <c r="C152" s="193"/>
      <c r="D152" s="194"/>
      <c r="E152" s="194"/>
      <c r="F152" s="194"/>
      <c r="G152" s="195"/>
      <c r="H152" s="196"/>
      <c r="I152" s="196"/>
      <c r="J152" s="196"/>
      <c r="K152" s="196"/>
      <c r="L152" s="196"/>
      <c r="M152" s="196"/>
      <c r="N152" s="196"/>
      <c r="O152" s="217"/>
    </row>
    <row r="153" spans="1:15" s="74" customFormat="1" ht="13.5" customHeight="1">
      <c r="A153" s="212"/>
      <c r="B153" s="60"/>
      <c r="C153" s="193"/>
      <c r="D153" s="194"/>
      <c r="E153" s="194"/>
      <c r="F153" s="194"/>
      <c r="G153" s="195"/>
      <c r="H153" s="196"/>
      <c r="I153" s="196"/>
      <c r="J153" s="196"/>
      <c r="K153" s="196"/>
      <c r="L153" s="196"/>
      <c r="M153" s="196"/>
      <c r="N153" s="196"/>
      <c r="O153" s="217"/>
    </row>
    <row r="154" spans="1:15" s="74" customFormat="1" ht="13.5" customHeight="1">
      <c r="A154" s="212"/>
      <c r="B154" s="60"/>
      <c r="C154" s="193"/>
      <c r="D154" s="194"/>
      <c r="E154" s="194"/>
      <c r="F154" s="194"/>
      <c r="G154" s="195"/>
      <c r="H154" s="196"/>
      <c r="I154" s="196"/>
      <c r="J154" s="196"/>
      <c r="K154" s="196"/>
      <c r="L154" s="196"/>
      <c r="M154" s="196"/>
      <c r="N154" s="196"/>
      <c r="O154" s="217"/>
    </row>
    <row r="155" spans="1:15" s="74" customFormat="1" ht="13.5" customHeight="1">
      <c r="A155" s="212"/>
      <c r="B155" s="60"/>
      <c r="C155" s="193"/>
      <c r="D155" s="194"/>
      <c r="E155" s="194"/>
      <c r="F155" s="194"/>
      <c r="G155" s="195"/>
      <c r="H155" s="196"/>
      <c r="I155" s="196"/>
      <c r="J155" s="196"/>
      <c r="K155" s="196"/>
      <c r="L155" s="196"/>
      <c r="M155" s="196"/>
      <c r="N155" s="196"/>
      <c r="O155" s="217"/>
    </row>
    <row r="156" spans="1:15" s="74" customFormat="1" ht="13.5" customHeight="1">
      <c r="A156" s="212"/>
      <c r="B156" s="60"/>
      <c r="C156" s="193"/>
      <c r="D156" s="194"/>
      <c r="E156" s="194"/>
      <c r="F156" s="194"/>
      <c r="G156" s="195"/>
      <c r="H156" s="196"/>
      <c r="I156" s="196"/>
      <c r="J156" s="196"/>
      <c r="K156" s="196"/>
      <c r="L156" s="196"/>
      <c r="M156" s="196"/>
      <c r="N156" s="196"/>
      <c r="O156" s="217"/>
    </row>
    <row r="157" spans="1:15" s="74" customFormat="1" ht="13.5" customHeight="1">
      <c r="A157" s="212"/>
      <c r="B157" s="60"/>
      <c r="C157" s="193"/>
      <c r="D157" s="194"/>
      <c r="E157" s="194"/>
      <c r="F157" s="194"/>
      <c r="G157" s="195"/>
      <c r="H157" s="196"/>
      <c r="I157" s="196"/>
      <c r="J157" s="196"/>
      <c r="K157" s="196"/>
      <c r="L157" s="196"/>
      <c r="M157" s="196"/>
      <c r="N157" s="196"/>
      <c r="O157" s="217"/>
    </row>
    <row r="158" spans="1:15" s="74" customFormat="1" ht="13.5" customHeight="1">
      <c r="A158" s="212"/>
      <c r="B158" s="60"/>
      <c r="C158" s="193"/>
      <c r="D158" s="194"/>
      <c r="E158" s="194"/>
      <c r="F158" s="194"/>
      <c r="G158" s="195"/>
      <c r="H158" s="196"/>
      <c r="I158" s="196"/>
      <c r="J158" s="196"/>
      <c r="K158" s="196"/>
      <c r="L158" s="196"/>
      <c r="M158" s="196"/>
      <c r="N158" s="196"/>
      <c r="O158" s="217"/>
    </row>
    <row r="159" spans="1:15" s="74" customFormat="1" ht="13.5" customHeight="1">
      <c r="A159" s="212"/>
      <c r="B159" s="60"/>
      <c r="C159" s="193"/>
      <c r="D159" s="194"/>
      <c r="E159" s="194"/>
      <c r="F159" s="194"/>
      <c r="G159" s="195"/>
      <c r="H159" s="196"/>
      <c r="I159" s="196"/>
      <c r="J159" s="196"/>
      <c r="K159" s="196"/>
      <c r="L159" s="196"/>
      <c r="M159" s="196"/>
      <c r="N159" s="196"/>
      <c r="O159" s="217"/>
    </row>
    <row r="160" spans="1:15" s="74" customFormat="1" ht="13.5" customHeight="1">
      <c r="A160" s="212"/>
      <c r="B160" s="60"/>
      <c r="C160" s="193"/>
      <c r="D160" s="194"/>
      <c r="E160" s="194"/>
      <c r="F160" s="194"/>
      <c r="G160" s="195"/>
      <c r="H160" s="196"/>
      <c r="I160" s="196"/>
      <c r="J160" s="196"/>
      <c r="K160" s="196"/>
      <c r="L160" s="196"/>
      <c r="M160" s="196"/>
      <c r="N160" s="196"/>
      <c r="O160" s="217"/>
    </row>
    <row r="161" spans="1:15" s="74" customFormat="1" ht="13.5" customHeight="1">
      <c r="A161" s="212"/>
      <c r="B161" s="60"/>
      <c r="C161" s="193"/>
      <c r="D161" s="194"/>
      <c r="E161" s="194"/>
      <c r="F161" s="194"/>
      <c r="G161" s="195"/>
      <c r="H161" s="196"/>
      <c r="I161" s="196"/>
      <c r="J161" s="196"/>
      <c r="K161" s="196"/>
      <c r="L161" s="196"/>
      <c r="M161" s="196"/>
      <c r="N161" s="196"/>
      <c r="O161" s="217"/>
    </row>
    <row r="162" spans="1:15" s="74" customFormat="1" ht="13.5" customHeight="1">
      <c r="A162" s="212"/>
      <c r="B162" s="60"/>
      <c r="C162" s="193"/>
      <c r="D162" s="194"/>
      <c r="E162" s="194"/>
      <c r="F162" s="194"/>
      <c r="G162" s="195"/>
      <c r="H162" s="196"/>
      <c r="I162" s="196"/>
      <c r="J162" s="196"/>
      <c r="K162" s="196"/>
      <c r="L162" s="196"/>
      <c r="M162" s="196"/>
      <c r="N162" s="196"/>
      <c r="O162" s="217"/>
    </row>
    <row r="163" spans="1:15" s="74" customFormat="1" ht="13.5" customHeight="1">
      <c r="A163" s="212"/>
      <c r="B163" s="60"/>
      <c r="C163" s="193"/>
      <c r="D163" s="194"/>
      <c r="E163" s="194"/>
      <c r="F163" s="194"/>
      <c r="G163" s="195"/>
      <c r="H163" s="196"/>
      <c r="I163" s="196"/>
      <c r="J163" s="196"/>
      <c r="K163" s="196"/>
      <c r="L163" s="196"/>
      <c r="M163" s="196"/>
      <c r="N163" s="196"/>
      <c r="O163" s="217"/>
    </row>
    <row r="164" spans="1:15" s="74" customFormat="1" ht="13.5" customHeight="1">
      <c r="A164" s="212"/>
      <c r="B164" s="60"/>
      <c r="C164" s="193"/>
      <c r="D164" s="194"/>
      <c r="E164" s="194"/>
      <c r="F164" s="194"/>
      <c r="G164" s="195"/>
      <c r="H164" s="196"/>
      <c r="I164" s="196"/>
      <c r="J164" s="196"/>
      <c r="K164" s="196"/>
      <c r="L164" s="196"/>
      <c r="M164" s="196"/>
      <c r="N164" s="196"/>
      <c r="O164" s="217"/>
    </row>
    <row r="165" spans="1:15" s="74" customFormat="1" ht="13.5" customHeight="1">
      <c r="A165" s="212"/>
      <c r="B165" s="60"/>
      <c r="C165" s="193"/>
      <c r="D165" s="194"/>
      <c r="E165" s="194"/>
      <c r="F165" s="194"/>
      <c r="G165" s="195"/>
      <c r="H165" s="196"/>
      <c r="I165" s="196"/>
      <c r="J165" s="196"/>
      <c r="K165" s="196"/>
      <c r="L165" s="196"/>
      <c r="M165" s="196"/>
      <c r="N165" s="196"/>
      <c r="O165" s="217"/>
    </row>
    <row r="166" spans="1:15" s="74" customFormat="1" ht="13.5" customHeight="1">
      <c r="A166" s="212"/>
      <c r="B166" s="60"/>
      <c r="C166" s="193"/>
      <c r="D166" s="194"/>
      <c r="E166" s="194"/>
      <c r="F166" s="194"/>
      <c r="G166" s="195"/>
      <c r="H166" s="196"/>
      <c r="I166" s="196"/>
      <c r="J166" s="196"/>
      <c r="K166" s="196"/>
      <c r="L166" s="196"/>
      <c r="M166" s="196"/>
      <c r="N166" s="196"/>
      <c r="O166" s="217"/>
    </row>
    <row r="167" spans="1:15" s="74" customFormat="1" ht="13.5" customHeight="1">
      <c r="A167" s="212"/>
      <c r="B167" s="60"/>
      <c r="C167" s="193"/>
      <c r="D167" s="194"/>
      <c r="E167" s="194"/>
      <c r="F167" s="194"/>
      <c r="G167" s="195"/>
      <c r="H167" s="196"/>
      <c r="I167" s="196"/>
      <c r="J167" s="196"/>
      <c r="K167" s="196"/>
      <c r="L167" s="196"/>
      <c r="M167" s="196"/>
      <c r="N167" s="196"/>
      <c r="O167" s="217"/>
    </row>
    <row r="168" spans="1:15" s="74" customFormat="1" ht="13.5" customHeight="1">
      <c r="A168" s="212"/>
      <c r="B168" s="60"/>
      <c r="C168" s="193"/>
      <c r="D168" s="194"/>
      <c r="E168" s="194"/>
      <c r="F168" s="194"/>
      <c r="G168" s="195"/>
      <c r="H168" s="196"/>
      <c r="I168" s="196"/>
      <c r="J168" s="196"/>
      <c r="K168" s="196"/>
      <c r="L168" s="196"/>
      <c r="M168" s="196"/>
      <c r="N168" s="196"/>
      <c r="O168" s="217"/>
    </row>
    <row r="169" spans="1:15" s="74" customFormat="1" ht="13.5" customHeight="1">
      <c r="A169" s="212"/>
      <c r="B169" s="60"/>
      <c r="C169" s="193"/>
      <c r="D169" s="194"/>
      <c r="E169" s="194"/>
      <c r="F169" s="194"/>
      <c r="G169" s="195"/>
      <c r="H169" s="196"/>
      <c r="I169" s="196"/>
      <c r="J169" s="196"/>
      <c r="K169" s="196"/>
      <c r="L169" s="196"/>
      <c r="M169" s="196"/>
      <c r="N169" s="196"/>
      <c r="O169" s="217"/>
    </row>
    <row r="170" spans="1:15" s="74" customFormat="1" ht="13.5" customHeight="1">
      <c r="A170" s="212"/>
      <c r="B170" s="60"/>
      <c r="C170" s="193"/>
      <c r="D170" s="194"/>
      <c r="E170" s="194"/>
      <c r="F170" s="194"/>
      <c r="G170" s="195"/>
      <c r="H170" s="196"/>
      <c r="I170" s="196"/>
      <c r="J170" s="196"/>
      <c r="K170" s="196"/>
      <c r="L170" s="196"/>
      <c r="M170" s="196"/>
      <c r="N170" s="196"/>
      <c r="O170" s="217"/>
    </row>
    <row r="171" spans="1:15" s="74" customFormat="1" ht="13.5" customHeight="1">
      <c r="A171" s="212"/>
      <c r="B171" s="60"/>
      <c r="C171" s="193"/>
      <c r="D171" s="194"/>
      <c r="E171" s="194"/>
      <c r="F171" s="194"/>
      <c r="G171" s="195"/>
      <c r="H171" s="196"/>
      <c r="I171" s="196"/>
      <c r="J171" s="196"/>
      <c r="K171" s="196"/>
      <c r="L171" s="196"/>
      <c r="M171" s="196"/>
      <c r="N171" s="196"/>
      <c r="O171" s="217"/>
    </row>
    <row r="172" spans="1:15" s="74" customFormat="1" ht="13.5" customHeight="1">
      <c r="A172" s="212"/>
      <c r="B172" s="60"/>
      <c r="C172" s="193"/>
      <c r="D172" s="194"/>
      <c r="E172" s="194"/>
      <c r="F172" s="194"/>
      <c r="G172" s="195"/>
      <c r="H172" s="196"/>
      <c r="I172" s="196"/>
      <c r="J172" s="196"/>
      <c r="K172" s="196"/>
      <c r="L172" s="196"/>
      <c r="M172" s="196"/>
      <c r="N172" s="196"/>
      <c r="O172" s="217"/>
    </row>
    <row r="173" spans="1:15" s="74" customFormat="1" ht="13.5" customHeight="1">
      <c r="A173" s="212"/>
      <c r="B173" s="60"/>
      <c r="C173" s="193"/>
      <c r="D173" s="194"/>
      <c r="E173" s="194"/>
      <c r="F173" s="194"/>
      <c r="G173" s="195"/>
      <c r="H173" s="196"/>
      <c r="I173" s="196"/>
      <c r="J173" s="196"/>
      <c r="K173" s="196"/>
      <c r="L173" s="196"/>
      <c r="M173" s="196"/>
      <c r="N173" s="196"/>
      <c r="O173" s="217"/>
    </row>
    <row r="174" spans="1:15" s="74" customFormat="1" ht="13.5" customHeight="1">
      <c r="A174" s="212"/>
      <c r="B174" s="60"/>
      <c r="C174" s="193"/>
      <c r="D174" s="194"/>
      <c r="E174" s="194"/>
      <c r="F174" s="194"/>
      <c r="G174" s="195"/>
      <c r="H174" s="196"/>
      <c r="I174" s="196"/>
      <c r="J174" s="196"/>
      <c r="K174" s="196"/>
      <c r="L174" s="196"/>
      <c r="M174" s="196"/>
      <c r="N174" s="196"/>
      <c r="O174" s="217"/>
    </row>
    <row r="175" spans="1:15" s="74" customFormat="1" ht="13.5" customHeight="1">
      <c r="A175" s="212"/>
      <c r="B175" s="60"/>
      <c r="C175" s="193"/>
      <c r="D175" s="194"/>
      <c r="E175" s="194"/>
      <c r="F175" s="194"/>
      <c r="G175" s="195"/>
      <c r="H175" s="196"/>
      <c r="I175" s="196"/>
      <c r="J175" s="196"/>
      <c r="K175" s="196"/>
      <c r="L175" s="196"/>
      <c r="M175" s="196"/>
      <c r="N175" s="196"/>
      <c r="O175" s="217"/>
    </row>
    <row r="176" spans="1:15" s="74" customFormat="1" ht="13.5" customHeight="1">
      <c r="A176" s="212"/>
      <c r="B176" s="60"/>
      <c r="C176" s="193"/>
      <c r="D176" s="194"/>
      <c r="E176" s="194"/>
      <c r="F176" s="194"/>
      <c r="G176" s="195"/>
      <c r="H176" s="196"/>
      <c r="I176" s="196"/>
      <c r="J176" s="196"/>
      <c r="K176" s="196"/>
      <c r="L176" s="196"/>
      <c r="M176" s="196"/>
      <c r="N176" s="196"/>
      <c r="O176" s="217"/>
    </row>
    <row r="177" spans="1:15" s="74" customFormat="1" ht="13.5" customHeight="1">
      <c r="A177" s="212"/>
      <c r="B177" s="60"/>
      <c r="C177" s="193"/>
      <c r="D177" s="194"/>
      <c r="E177" s="194"/>
      <c r="F177" s="194"/>
      <c r="G177" s="195"/>
      <c r="H177" s="196"/>
      <c r="I177" s="196"/>
      <c r="J177" s="196"/>
      <c r="K177" s="196"/>
      <c r="L177" s="196"/>
      <c r="M177" s="196"/>
      <c r="N177" s="196"/>
      <c r="O177" s="217"/>
    </row>
    <row r="178" spans="1:15" s="74" customFormat="1" ht="13.5" customHeight="1">
      <c r="A178" s="212"/>
      <c r="B178" s="60"/>
      <c r="C178" s="193"/>
      <c r="D178" s="194"/>
      <c r="E178" s="194"/>
      <c r="F178" s="194"/>
      <c r="G178" s="195"/>
      <c r="H178" s="196"/>
      <c r="I178" s="196"/>
      <c r="J178" s="196"/>
      <c r="K178" s="196"/>
      <c r="L178" s="196"/>
      <c r="M178" s="196"/>
      <c r="N178" s="196"/>
      <c r="O178" s="217"/>
    </row>
    <row r="179" spans="1:15" s="74" customFormat="1" ht="13.5" customHeight="1">
      <c r="A179" s="212"/>
      <c r="B179" s="60"/>
      <c r="C179" s="193"/>
      <c r="D179" s="194"/>
      <c r="E179" s="194"/>
      <c r="F179" s="194"/>
      <c r="G179" s="195"/>
      <c r="H179" s="196"/>
      <c r="I179" s="196"/>
      <c r="J179" s="196"/>
      <c r="K179" s="196"/>
      <c r="L179" s="196"/>
      <c r="M179" s="196"/>
      <c r="N179" s="196"/>
      <c r="O179" s="217"/>
    </row>
    <row r="180" spans="1:15" s="74" customFormat="1" ht="13.5" customHeight="1">
      <c r="A180" s="212"/>
      <c r="B180" s="60"/>
      <c r="C180" s="193"/>
      <c r="D180" s="194"/>
      <c r="E180" s="194"/>
      <c r="F180" s="194"/>
      <c r="G180" s="195"/>
      <c r="H180" s="196"/>
      <c r="I180" s="196"/>
      <c r="J180" s="196"/>
      <c r="K180" s="196"/>
      <c r="L180" s="196"/>
      <c r="M180" s="196"/>
      <c r="N180" s="196"/>
      <c r="O180" s="217"/>
    </row>
    <row r="181" spans="1:15" s="74" customFormat="1" ht="13.5" customHeight="1">
      <c r="A181" s="212"/>
      <c r="B181" s="60"/>
      <c r="C181" s="193"/>
      <c r="D181" s="194"/>
      <c r="E181" s="194"/>
      <c r="F181" s="194"/>
      <c r="G181" s="195"/>
      <c r="H181" s="196"/>
      <c r="I181" s="196"/>
      <c r="J181" s="196"/>
      <c r="K181" s="196"/>
      <c r="L181" s="196"/>
      <c r="M181" s="196"/>
      <c r="N181" s="196"/>
      <c r="O181" s="217"/>
    </row>
    <row r="182" spans="1:15" s="74" customFormat="1" ht="13.5" customHeight="1">
      <c r="A182" s="212"/>
      <c r="B182" s="60"/>
      <c r="C182" s="193"/>
      <c r="D182" s="194"/>
      <c r="E182" s="194"/>
      <c r="F182" s="194"/>
      <c r="G182" s="195"/>
      <c r="H182" s="196"/>
      <c r="I182" s="196"/>
      <c r="J182" s="196"/>
      <c r="K182" s="196"/>
      <c r="L182" s="196"/>
      <c r="M182" s="196"/>
      <c r="N182" s="196"/>
      <c r="O182" s="217"/>
    </row>
    <row r="183" spans="1:15" s="74" customFormat="1" ht="13.5" customHeight="1">
      <c r="A183" s="212"/>
      <c r="B183" s="60"/>
      <c r="C183" s="193"/>
      <c r="D183" s="194"/>
      <c r="E183" s="194"/>
      <c r="F183" s="194"/>
      <c r="G183" s="195"/>
      <c r="H183" s="196"/>
      <c r="I183" s="196"/>
      <c r="J183" s="196"/>
      <c r="K183" s="196"/>
      <c r="L183" s="196"/>
      <c r="M183" s="196"/>
      <c r="N183" s="196"/>
      <c r="O183" s="217"/>
    </row>
    <row r="184" spans="1:15" s="74" customFormat="1" ht="13.5" customHeight="1">
      <c r="A184" s="212"/>
      <c r="B184" s="60"/>
      <c r="C184" s="193"/>
      <c r="D184" s="194"/>
      <c r="E184" s="194"/>
      <c r="F184" s="194"/>
      <c r="G184" s="195"/>
      <c r="H184" s="196"/>
      <c r="I184" s="196"/>
      <c r="J184" s="196"/>
      <c r="K184" s="196"/>
      <c r="L184" s="196"/>
      <c r="M184" s="196"/>
      <c r="N184" s="196"/>
      <c r="O184" s="217"/>
    </row>
    <row r="185" spans="1:15" s="74" customFormat="1" ht="13.5" customHeight="1">
      <c r="A185" s="212"/>
      <c r="B185" s="60"/>
      <c r="C185" s="193"/>
      <c r="D185" s="194"/>
      <c r="E185" s="194"/>
      <c r="F185" s="194"/>
      <c r="G185" s="195"/>
      <c r="H185" s="196"/>
      <c r="I185" s="196"/>
      <c r="J185" s="196"/>
      <c r="K185" s="196"/>
      <c r="L185" s="196"/>
      <c r="M185" s="196"/>
      <c r="N185" s="196"/>
      <c r="O185" s="217"/>
    </row>
    <row r="186" spans="1:15" s="74" customFormat="1" ht="30" customHeight="1">
      <c r="A186" s="212"/>
      <c r="B186" s="60"/>
      <c r="C186" s="193"/>
      <c r="D186" s="194"/>
      <c r="E186" s="194"/>
      <c r="F186" s="194"/>
      <c r="G186" s="195"/>
      <c r="H186" s="196"/>
      <c r="I186" s="196"/>
      <c r="J186" s="196"/>
      <c r="K186" s="196"/>
      <c r="L186" s="196"/>
      <c r="M186" s="196"/>
      <c r="N186" s="196"/>
      <c r="O186" s="217"/>
    </row>
    <row r="187" spans="1:15" ht="17.25" customHeight="1">
      <c r="A187" s="60"/>
      <c r="D187" s="215"/>
      <c r="E187" s="215"/>
      <c r="F187" s="215"/>
      <c r="G187" s="60"/>
      <c r="H187" s="60"/>
      <c r="I187" s="60"/>
      <c r="J187" s="60"/>
      <c r="K187" s="196"/>
      <c r="L187" s="196"/>
      <c r="M187" s="196"/>
      <c r="N187" s="196"/>
      <c r="O187" s="217"/>
    </row>
    <row r="188" spans="1:15" ht="12.75" customHeight="1">
      <c r="A188" s="60"/>
      <c r="D188" s="215"/>
      <c r="E188" s="215"/>
      <c r="F188" s="215"/>
      <c r="G188" s="60"/>
      <c r="H188" s="60"/>
      <c r="I188" s="60"/>
      <c r="J188" s="60"/>
      <c r="K188" s="196"/>
      <c r="L188" s="196"/>
      <c r="M188" s="196"/>
      <c r="N188" s="196"/>
      <c r="O188" s="246"/>
    </row>
    <row r="189" spans="1:15" ht="12.75" customHeight="1">
      <c r="A189" s="60"/>
      <c r="D189" s="215"/>
      <c r="E189" s="215"/>
      <c r="F189" s="215"/>
      <c r="G189" s="60"/>
      <c r="H189" s="60"/>
      <c r="I189" s="60"/>
      <c r="J189" s="60"/>
      <c r="K189" s="196"/>
      <c r="L189" s="196"/>
      <c r="M189" s="196"/>
      <c r="N189" s="196"/>
      <c r="O189" s="246"/>
    </row>
    <row r="190" spans="11:15" ht="18">
      <c r="K190" s="196"/>
      <c r="L190" s="196"/>
      <c r="M190" s="196"/>
      <c r="N190" s="196"/>
      <c r="O190" s="246"/>
    </row>
  </sheetData>
  <sheetProtection password="F751" sheet="1" objects="1" scenarios="1"/>
  <mergeCells count="9">
    <mergeCell ref="D117:G117"/>
    <mergeCell ref="B119:J119"/>
    <mergeCell ref="D110:G110"/>
    <mergeCell ref="B115:J115"/>
    <mergeCell ref="B1:J1"/>
    <mergeCell ref="D4:H4"/>
    <mergeCell ref="D116:G116"/>
    <mergeCell ref="E5:F5"/>
    <mergeCell ref="G5:H5"/>
  </mergeCells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60" r:id="rId2"/>
  <headerFooter alignWithMargins="0">
    <oddHeader>&amp;CPágina &amp;P de &amp;N</oddHeader>
  </headerFooter>
  <rowBreaks count="2" manualBreakCount="2">
    <brk id="42" max="9" man="1"/>
    <brk id="7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65" zoomScaleNormal="65" workbookViewId="0" topLeftCell="A1">
      <selection activeCell="C22" sqref="C22"/>
    </sheetView>
  </sheetViews>
  <sheetFormatPr defaultColWidth="9.140625" defaultRowHeight="12.75"/>
  <cols>
    <col min="1" max="1" width="5.8515625" style="27" bestFit="1" customWidth="1"/>
    <col min="2" max="2" width="45.00390625" style="14" customWidth="1"/>
    <col min="3" max="3" width="14.8515625" style="30" bestFit="1" customWidth="1"/>
    <col min="4" max="4" width="9.00390625" style="43" bestFit="1" customWidth="1"/>
    <col min="5" max="5" width="9.00390625" style="30" bestFit="1" customWidth="1"/>
    <col min="6" max="6" width="15.140625" style="30" bestFit="1" customWidth="1"/>
    <col min="7" max="7" width="9.00390625" style="30" bestFit="1" customWidth="1"/>
    <col min="8" max="8" width="15.421875" style="30" bestFit="1" customWidth="1"/>
    <col min="9" max="9" width="9.00390625" style="30" bestFit="1" customWidth="1"/>
    <col min="10" max="10" width="14.7109375" style="30" bestFit="1" customWidth="1"/>
    <col min="11" max="11" width="5.7109375" style="14" bestFit="1" customWidth="1"/>
    <col min="12" max="12" width="11.7109375" style="14" bestFit="1" customWidth="1"/>
    <col min="13" max="13" width="5.7109375" style="14" hidden="1" customWidth="1"/>
    <col min="14" max="14" width="11.28125" style="14" hidden="1" customWidth="1"/>
    <col min="15" max="15" width="5.7109375" style="14" hidden="1" customWidth="1"/>
    <col min="16" max="16" width="11.28125" style="14" hidden="1" customWidth="1"/>
    <col min="17" max="17" width="11.8515625" style="14" bestFit="1" customWidth="1"/>
    <col min="18" max="16384" width="9.140625" style="14" customWidth="1"/>
  </cols>
  <sheetData>
    <row r="1" spans="1:17" ht="23.25">
      <c r="A1" s="382" t="s">
        <v>180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22"/>
      <c r="O1" s="322"/>
      <c r="P1" s="322"/>
      <c r="Q1" s="323"/>
    </row>
    <row r="2" spans="1:17" ht="23.25">
      <c r="A2" s="384" t="s">
        <v>181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15"/>
      <c r="O2" s="315"/>
      <c r="P2" s="315"/>
      <c r="Q2" s="324"/>
    </row>
    <row r="3" spans="1:17" ht="12.75">
      <c r="A3" s="325"/>
      <c r="B3" s="315"/>
      <c r="C3" s="326"/>
      <c r="D3" s="327"/>
      <c r="E3" s="326"/>
      <c r="F3" s="326"/>
      <c r="G3" s="326"/>
      <c r="H3" s="326"/>
      <c r="I3" s="326"/>
      <c r="J3" s="326"/>
      <c r="K3" s="315"/>
      <c r="L3" s="315"/>
      <c r="M3" s="315"/>
      <c r="N3" s="315"/>
      <c r="O3" s="315"/>
      <c r="P3" s="315"/>
      <c r="Q3" s="324"/>
    </row>
    <row r="4" spans="1:17" ht="18">
      <c r="A4" s="318" t="s">
        <v>185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24"/>
    </row>
    <row r="5" spans="1:17" ht="12.75">
      <c r="A5" s="328"/>
      <c r="B5" s="315"/>
      <c r="C5" s="326"/>
      <c r="D5" s="329"/>
      <c r="E5" s="326"/>
      <c r="F5" s="326"/>
      <c r="G5" s="326"/>
      <c r="H5" s="326"/>
      <c r="I5" s="326"/>
      <c r="J5" s="326"/>
      <c r="K5" s="315"/>
      <c r="L5" s="315"/>
      <c r="M5" s="315"/>
      <c r="N5" s="315"/>
      <c r="O5" s="315"/>
      <c r="P5" s="315"/>
      <c r="Q5" s="324"/>
    </row>
    <row r="6" spans="1:17" ht="12.75">
      <c r="A6" s="366" t="s">
        <v>209</v>
      </c>
      <c r="B6" s="367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24"/>
    </row>
    <row r="7" spans="1:17" ht="12.75">
      <c r="A7" s="366" t="s">
        <v>210</v>
      </c>
      <c r="B7" s="367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24"/>
    </row>
    <row r="8" spans="1:17" ht="12.75">
      <c r="A8" s="366" t="s">
        <v>211</v>
      </c>
      <c r="B8" s="367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24"/>
    </row>
    <row r="9" spans="1:17" ht="12.75">
      <c r="A9" s="328"/>
      <c r="B9" s="315"/>
      <c r="C9" s="326"/>
      <c r="D9" s="329"/>
      <c r="E9" s="326"/>
      <c r="F9" s="326"/>
      <c r="G9" s="326"/>
      <c r="H9" s="326"/>
      <c r="I9" s="326"/>
      <c r="J9" s="326"/>
      <c r="K9" s="315"/>
      <c r="L9" s="315"/>
      <c r="M9" s="315"/>
      <c r="N9" s="315"/>
      <c r="O9" s="315"/>
      <c r="P9" s="315"/>
      <c r="Q9" s="324"/>
    </row>
    <row r="10" spans="1:17" s="15" customFormat="1" ht="12.75">
      <c r="A10" s="375" t="s">
        <v>58</v>
      </c>
      <c r="B10" s="317" t="s">
        <v>59</v>
      </c>
      <c r="C10" s="378" t="s">
        <v>186</v>
      </c>
      <c r="D10" s="380" t="s">
        <v>187</v>
      </c>
      <c r="E10" s="378" t="s">
        <v>188</v>
      </c>
      <c r="F10" s="378"/>
      <c r="G10" s="378" t="s">
        <v>189</v>
      </c>
      <c r="H10" s="378"/>
      <c r="I10" s="378" t="s">
        <v>190</v>
      </c>
      <c r="J10" s="378"/>
      <c r="K10" s="317" t="s">
        <v>191</v>
      </c>
      <c r="L10" s="317"/>
      <c r="M10" s="317" t="s">
        <v>192</v>
      </c>
      <c r="N10" s="317"/>
      <c r="O10" s="369" t="s">
        <v>193</v>
      </c>
      <c r="P10" s="370"/>
      <c r="Q10" s="371" t="s">
        <v>62</v>
      </c>
    </row>
    <row r="11" spans="1:17" s="15" customFormat="1" ht="13.5" thickBot="1">
      <c r="A11" s="376"/>
      <c r="B11" s="377"/>
      <c r="C11" s="379"/>
      <c r="D11" s="381"/>
      <c r="E11" s="31" t="s">
        <v>194</v>
      </c>
      <c r="F11" s="31" t="s">
        <v>186</v>
      </c>
      <c r="G11" s="31" t="s">
        <v>194</v>
      </c>
      <c r="H11" s="31" t="s">
        <v>186</v>
      </c>
      <c r="I11" s="31" t="s">
        <v>194</v>
      </c>
      <c r="J11" s="31" t="s">
        <v>186</v>
      </c>
      <c r="K11" s="16" t="s">
        <v>194</v>
      </c>
      <c r="L11" s="16" t="s">
        <v>186</v>
      </c>
      <c r="M11" s="16" t="s">
        <v>194</v>
      </c>
      <c r="N11" s="16" t="s">
        <v>186</v>
      </c>
      <c r="O11" s="16" t="s">
        <v>194</v>
      </c>
      <c r="P11" s="16" t="s">
        <v>186</v>
      </c>
      <c r="Q11" s="372"/>
    </row>
    <row r="12" spans="1:17" ht="13.5" thickTop="1">
      <c r="A12" s="330">
        <v>1</v>
      </c>
      <c r="B12" s="17" t="s">
        <v>74</v>
      </c>
      <c r="C12" s="32">
        <f>ORÇAMENTO!H9</f>
        <v>623.8</v>
      </c>
      <c r="D12" s="33">
        <f>C12/$C$43</f>
        <v>0.006681800512799803</v>
      </c>
      <c r="E12" s="34">
        <v>1</v>
      </c>
      <c r="F12" s="32">
        <f aca="true" t="shared" si="0" ref="F12:F40">E12*C12</f>
        <v>623.8</v>
      </c>
      <c r="G12" s="34"/>
      <c r="H12" s="32">
        <f aca="true" t="shared" si="1" ref="H12:H25">C12*G12</f>
        <v>0</v>
      </c>
      <c r="I12" s="35"/>
      <c r="J12" s="32">
        <f aca="true" t="shared" si="2" ref="J12:J40">C12*I12</f>
        <v>0</v>
      </c>
      <c r="K12" s="19"/>
      <c r="L12" s="18">
        <f aca="true" t="shared" si="3" ref="L12:L40">E12*K12</f>
        <v>0</v>
      </c>
      <c r="M12" s="19"/>
      <c r="N12" s="18">
        <f aca="true" t="shared" si="4" ref="N12:N40">G12*M12</f>
        <v>0</v>
      </c>
      <c r="O12" s="19"/>
      <c r="P12" s="20">
        <f aca="true" t="shared" si="5" ref="P12:P40">C12*O12</f>
        <v>0</v>
      </c>
      <c r="Q12" s="331">
        <f>F12+H12+J12+L12+N12+P12</f>
        <v>623.8</v>
      </c>
    </row>
    <row r="13" spans="1:17" ht="12.75">
      <c r="A13" s="251">
        <v>2</v>
      </c>
      <c r="B13" s="21" t="s">
        <v>195</v>
      </c>
      <c r="C13" s="36">
        <f>ORÇAMENTO!H14</f>
        <v>156.2</v>
      </c>
      <c r="D13" s="33">
        <f>C13/$C$43</f>
        <v>0.0016731279898995338</v>
      </c>
      <c r="E13" s="37">
        <v>1</v>
      </c>
      <c r="F13" s="32">
        <f t="shared" si="0"/>
        <v>156.2</v>
      </c>
      <c r="G13" s="34"/>
      <c r="H13" s="32">
        <f t="shared" si="1"/>
        <v>0</v>
      </c>
      <c r="I13" s="34"/>
      <c r="J13" s="32">
        <f t="shared" si="2"/>
        <v>0</v>
      </c>
      <c r="K13" s="23"/>
      <c r="L13" s="18">
        <f t="shared" si="3"/>
        <v>0</v>
      </c>
      <c r="M13" s="23"/>
      <c r="N13" s="18">
        <f t="shared" si="4"/>
        <v>0</v>
      </c>
      <c r="O13" s="23"/>
      <c r="P13" s="20">
        <f t="shared" si="5"/>
        <v>0</v>
      </c>
      <c r="Q13" s="331">
        <f>F13+H13+J13+L13+N13+P13</f>
        <v>156.2</v>
      </c>
    </row>
    <row r="14" spans="1:17" ht="12.75">
      <c r="A14" s="332">
        <v>3</v>
      </c>
      <c r="B14" s="21" t="s">
        <v>125</v>
      </c>
      <c r="C14" s="36"/>
      <c r="D14" s="33"/>
      <c r="E14" s="37"/>
      <c r="F14" s="32">
        <f t="shared" si="0"/>
        <v>0</v>
      </c>
      <c r="G14" s="34"/>
      <c r="H14" s="32">
        <f t="shared" si="1"/>
        <v>0</v>
      </c>
      <c r="I14" s="34"/>
      <c r="J14" s="32">
        <f t="shared" si="2"/>
        <v>0</v>
      </c>
      <c r="K14" s="23"/>
      <c r="L14" s="18">
        <f t="shared" si="3"/>
        <v>0</v>
      </c>
      <c r="M14" s="23"/>
      <c r="N14" s="18">
        <f t="shared" si="4"/>
        <v>0</v>
      </c>
      <c r="O14" s="23"/>
      <c r="P14" s="20">
        <f t="shared" si="5"/>
        <v>0</v>
      </c>
      <c r="Q14" s="331">
        <f>F14+H14+J14+L14+N14+P14</f>
        <v>0</v>
      </c>
    </row>
    <row r="15" spans="1:17" ht="12.75">
      <c r="A15" s="251">
        <v>4</v>
      </c>
      <c r="B15" s="21" t="s">
        <v>126</v>
      </c>
      <c r="C15" s="36"/>
      <c r="D15" s="33"/>
      <c r="E15" s="37"/>
      <c r="F15" s="32">
        <f t="shared" si="0"/>
        <v>0</v>
      </c>
      <c r="G15" s="34"/>
      <c r="H15" s="32">
        <f t="shared" si="1"/>
        <v>0</v>
      </c>
      <c r="I15" s="34"/>
      <c r="J15" s="32">
        <f t="shared" si="2"/>
        <v>0</v>
      </c>
      <c r="K15" s="23"/>
      <c r="L15" s="18">
        <f t="shared" si="3"/>
        <v>0</v>
      </c>
      <c r="M15" s="23"/>
      <c r="N15" s="18">
        <f t="shared" si="4"/>
        <v>0</v>
      </c>
      <c r="O15" s="23"/>
      <c r="P15" s="20">
        <f t="shared" si="5"/>
        <v>0</v>
      </c>
      <c r="Q15" s="331">
        <f aca="true" t="shared" si="6" ref="Q15:Q40">F15+H15+J15+L15+N15+P15</f>
        <v>0</v>
      </c>
    </row>
    <row r="16" spans="1:17" ht="12.75">
      <c r="A16" s="332">
        <v>5</v>
      </c>
      <c r="B16" s="21" t="s">
        <v>128</v>
      </c>
      <c r="C16" s="36">
        <f>ORÇAMENTO!H19</f>
        <v>11581.3879</v>
      </c>
      <c r="D16" s="33">
        <f aca="true" t="shared" si="7" ref="D16:D26">C16/$C$43</f>
        <v>0.12405342034170157</v>
      </c>
      <c r="E16" s="37">
        <v>0.6</v>
      </c>
      <c r="F16" s="32">
        <f t="shared" si="0"/>
        <v>6948.83274</v>
      </c>
      <c r="G16" s="34">
        <v>0.4</v>
      </c>
      <c r="H16" s="32">
        <f t="shared" si="1"/>
        <v>4632.55516</v>
      </c>
      <c r="I16" s="34"/>
      <c r="J16" s="32">
        <f t="shared" si="2"/>
        <v>0</v>
      </c>
      <c r="K16" s="23"/>
      <c r="L16" s="18">
        <f t="shared" si="3"/>
        <v>0</v>
      </c>
      <c r="M16" s="23"/>
      <c r="N16" s="18">
        <f t="shared" si="4"/>
        <v>0</v>
      </c>
      <c r="O16" s="23"/>
      <c r="P16" s="20">
        <f t="shared" si="5"/>
        <v>0</v>
      </c>
      <c r="Q16" s="331">
        <f t="shared" si="6"/>
        <v>11581.3879</v>
      </c>
    </row>
    <row r="17" spans="1:17" ht="12.75">
      <c r="A17" s="251">
        <v>6</v>
      </c>
      <c r="B17" s="21" t="s">
        <v>131</v>
      </c>
      <c r="C17" s="36">
        <f>ORÇAMENTO!H23</f>
        <v>14407.47</v>
      </c>
      <c r="D17" s="33">
        <f t="shared" si="7"/>
        <v>0.1543248484035713</v>
      </c>
      <c r="E17" s="37">
        <v>0.6</v>
      </c>
      <c r="F17" s="32">
        <f t="shared" si="0"/>
        <v>8644.482</v>
      </c>
      <c r="G17" s="34">
        <v>0.4</v>
      </c>
      <c r="H17" s="32">
        <f t="shared" si="1"/>
        <v>5762.988</v>
      </c>
      <c r="I17" s="34"/>
      <c r="J17" s="32">
        <f t="shared" si="2"/>
        <v>0</v>
      </c>
      <c r="K17" s="23"/>
      <c r="L17" s="18">
        <f t="shared" si="3"/>
        <v>0</v>
      </c>
      <c r="M17" s="23"/>
      <c r="N17" s="18">
        <f t="shared" si="4"/>
        <v>0</v>
      </c>
      <c r="O17" s="23"/>
      <c r="P17" s="20">
        <f t="shared" si="5"/>
        <v>0</v>
      </c>
      <c r="Q17" s="331">
        <f t="shared" si="6"/>
        <v>14407.470000000001</v>
      </c>
    </row>
    <row r="18" spans="1:17" ht="12.75">
      <c r="A18" s="332">
        <v>7</v>
      </c>
      <c r="B18" s="21" t="s">
        <v>44</v>
      </c>
      <c r="C18" s="36">
        <f>ORÇAMENTO!H34</f>
        <v>415.20000000000005</v>
      </c>
      <c r="D18" s="33">
        <f t="shared" si="7"/>
        <v>0.004447392710667648</v>
      </c>
      <c r="E18" s="37">
        <v>1</v>
      </c>
      <c r="F18" s="32">
        <f t="shared" si="0"/>
        <v>415.20000000000005</v>
      </c>
      <c r="G18" s="34"/>
      <c r="H18" s="32">
        <f t="shared" si="1"/>
        <v>0</v>
      </c>
      <c r="I18" s="34"/>
      <c r="J18" s="32">
        <f t="shared" si="2"/>
        <v>0</v>
      </c>
      <c r="K18" s="23"/>
      <c r="L18" s="18">
        <f t="shared" si="3"/>
        <v>0</v>
      </c>
      <c r="M18" s="23"/>
      <c r="N18" s="18">
        <f t="shared" si="4"/>
        <v>0</v>
      </c>
      <c r="O18" s="23"/>
      <c r="P18" s="20">
        <f t="shared" si="5"/>
        <v>0</v>
      </c>
      <c r="Q18" s="331">
        <f t="shared" si="6"/>
        <v>415.20000000000005</v>
      </c>
    </row>
    <row r="19" spans="1:17" ht="12.75">
      <c r="A19" s="251">
        <v>8</v>
      </c>
      <c r="B19" s="315" t="s">
        <v>101</v>
      </c>
      <c r="C19" s="36">
        <f>ORÇAMENTO!H43</f>
        <v>1508.05</v>
      </c>
      <c r="D19" s="33">
        <f t="shared" si="7"/>
        <v>0.0161533973442253</v>
      </c>
      <c r="E19" s="37">
        <v>1</v>
      </c>
      <c r="F19" s="32">
        <f t="shared" si="0"/>
        <v>1508.05</v>
      </c>
      <c r="G19" s="34"/>
      <c r="H19" s="32">
        <f t="shared" si="1"/>
        <v>0</v>
      </c>
      <c r="I19" s="34"/>
      <c r="J19" s="32">
        <f t="shared" si="2"/>
        <v>0</v>
      </c>
      <c r="K19" s="23"/>
      <c r="L19" s="18">
        <f t="shared" si="3"/>
        <v>0</v>
      </c>
      <c r="M19" s="23"/>
      <c r="N19" s="18">
        <f t="shared" si="4"/>
        <v>0</v>
      </c>
      <c r="O19" s="23"/>
      <c r="P19" s="20">
        <f t="shared" si="5"/>
        <v>0</v>
      </c>
      <c r="Q19" s="331">
        <f t="shared" si="6"/>
        <v>1508.05</v>
      </c>
    </row>
    <row r="20" spans="1:17" ht="12.75">
      <c r="A20" s="332">
        <v>9</v>
      </c>
      <c r="B20" s="21" t="s">
        <v>9</v>
      </c>
      <c r="C20" s="36">
        <f>ORÇAMENTO!H52</f>
        <v>743.4200000000001</v>
      </c>
      <c r="D20" s="33">
        <f t="shared" si="7"/>
        <v>0.007963103778816335</v>
      </c>
      <c r="E20" s="37">
        <v>1</v>
      </c>
      <c r="F20" s="32">
        <f t="shared" si="0"/>
        <v>743.4200000000001</v>
      </c>
      <c r="G20" s="34"/>
      <c r="H20" s="32">
        <f t="shared" si="1"/>
        <v>0</v>
      </c>
      <c r="I20" s="34"/>
      <c r="J20" s="32">
        <f t="shared" si="2"/>
        <v>0</v>
      </c>
      <c r="K20" s="23"/>
      <c r="L20" s="18">
        <f t="shared" si="3"/>
        <v>0</v>
      </c>
      <c r="M20" s="23"/>
      <c r="N20" s="18">
        <f t="shared" si="4"/>
        <v>0</v>
      </c>
      <c r="O20" s="23"/>
      <c r="P20" s="20">
        <f t="shared" si="5"/>
        <v>0</v>
      </c>
      <c r="Q20" s="331">
        <f t="shared" si="6"/>
        <v>743.4200000000001</v>
      </c>
    </row>
    <row r="21" spans="1:17" ht="12.75">
      <c r="A21" s="251">
        <v>10</v>
      </c>
      <c r="B21" s="21" t="s">
        <v>87</v>
      </c>
      <c r="C21" s="36">
        <f>ORÇAMENTO!H58</f>
        <v>648.95</v>
      </c>
      <c r="D21" s="33">
        <f t="shared" si="7"/>
        <v>0.006951193399777866</v>
      </c>
      <c r="E21" s="37">
        <v>1</v>
      </c>
      <c r="F21" s="32">
        <f t="shared" si="0"/>
        <v>648.95</v>
      </c>
      <c r="G21" s="34"/>
      <c r="H21" s="32">
        <f t="shared" si="1"/>
        <v>0</v>
      </c>
      <c r="I21" s="34"/>
      <c r="J21" s="32">
        <f t="shared" si="2"/>
        <v>0</v>
      </c>
      <c r="K21" s="23"/>
      <c r="L21" s="18">
        <f t="shared" si="3"/>
        <v>0</v>
      </c>
      <c r="M21" s="23"/>
      <c r="N21" s="18">
        <f t="shared" si="4"/>
        <v>0</v>
      </c>
      <c r="O21" s="23"/>
      <c r="P21" s="20">
        <f t="shared" si="5"/>
        <v>0</v>
      </c>
      <c r="Q21" s="331">
        <f t="shared" si="6"/>
        <v>648.95</v>
      </c>
    </row>
    <row r="22" spans="1:17" ht="12.75">
      <c r="A22" s="332">
        <v>11</v>
      </c>
      <c r="B22" s="21" t="s">
        <v>67</v>
      </c>
      <c r="C22" s="36">
        <f>ORÇAMENTO!H64</f>
        <v>2534.9399999999996</v>
      </c>
      <c r="D22" s="33">
        <f t="shared" si="7"/>
        <v>0.027152874946964944</v>
      </c>
      <c r="E22" s="37">
        <v>1</v>
      </c>
      <c r="F22" s="32">
        <f t="shared" si="0"/>
        <v>2534.9399999999996</v>
      </c>
      <c r="G22" s="34"/>
      <c r="H22" s="32">
        <f t="shared" si="1"/>
        <v>0</v>
      </c>
      <c r="I22" s="34"/>
      <c r="J22" s="32">
        <f t="shared" si="2"/>
        <v>0</v>
      </c>
      <c r="K22" s="23"/>
      <c r="L22" s="18">
        <f t="shared" si="3"/>
        <v>0</v>
      </c>
      <c r="M22" s="23"/>
      <c r="N22" s="18">
        <f t="shared" si="4"/>
        <v>0</v>
      </c>
      <c r="O22" s="23"/>
      <c r="P22" s="20">
        <f t="shared" si="5"/>
        <v>0</v>
      </c>
      <c r="Q22" s="331">
        <f t="shared" si="6"/>
        <v>2534.9399999999996</v>
      </c>
    </row>
    <row r="23" spans="1:17" ht="12.75">
      <c r="A23" s="251">
        <v>12</v>
      </c>
      <c r="B23" s="21" t="s">
        <v>51</v>
      </c>
      <c r="C23" s="36">
        <f>ORÇAMENTO!H68</f>
        <v>2473.4</v>
      </c>
      <c r="D23" s="33">
        <f t="shared" si="7"/>
        <v>0.026493692510995568</v>
      </c>
      <c r="E23" s="37"/>
      <c r="F23" s="32">
        <f t="shared" si="0"/>
        <v>0</v>
      </c>
      <c r="G23" s="34">
        <v>1</v>
      </c>
      <c r="H23" s="32">
        <f t="shared" si="1"/>
        <v>2473.4</v>
      </c>
      <c r="I23" s="34"/>
      <c r="J23" s="32">
        <f t="shared" si="2"/>
        <v>0</v>
      </c>
      <c r="K23" s="23"/>
      <c r="L23" s="18">
        <f t="shared" si="3"/>
        <v>0</v>
      </c>
      <c r="M23" s="23"/>
      <c r="N23" s="18">
        <f t="shared" si="4"/>
        <v>0</v>
      </c>
      <c r="O23" s="23"/>
      <c r="P23" s="20">
        <f t="shared" si="5"/>
        <v>0</v>
      </c>
      <c r="Q23" s="331">
        <f t="shared" si="6"/>
        <v>2473.4</v>
      </c>
    </row>
    <row r="24" spans="1:17" ht="12.75">
      <c r="A24" s="332">
        <v>13</v>
      </c>
      <c r="B24" s="315" t="s">
        <v>68</v>
      </c>
      <c r="C24" s="36">
        <f>ORÇAMENTO!H73</f>
        <v>816.8800000000001</v>
      </c>
      <c r="D24" s="33">
        <f t="shared" si="7"/>
        <v>0.00874996666062184</v>
      </c>
      <c r="E24" s="37">
        <v>1</v>
      </c>
      <c r="F24" s="32">
        <f t="shared" si="0"/>
        <v>816.8800000000001</v>
      </c>
      <c r="G24" s="34"/>
      <c r="H24" s="32">
        <f t="shared" si="1"/>
        <v>0</v>
      </c>
      <c r="I24" s="34"/>
      <c r="J24" s="32">
        <f t="shared" si="2"/>
        <v>0</v>
      </c>
      <c r="K24" s="23"/>
      <c r="L24" s="18">
        <f t="shared" si="3"/>
        <v>0</v>
      </c>
      <c r="M24" s="23"/>
      <c r="N24" s="18">
        <f t="shared" si="4"/>
        <v>0</v>
      </c>
      <c r="O24" s="23"/>
      <c r="P24" s="20">
        <f t="shared" si="5"/>
        <v>0</v>
      </c>
      <c r="Q24" s="331">
        <f t="shared" si="6"/>
        <v>816.8800000000001</v>
      </c>
    </row>
    <row r="25" spans="1:17" ht="12.75">
      <c r="A25" s="251">
        <v>14</v>
      </c>
      <c r="B25" s="21" t="s">
        <v>66</v>
      </c>
      <c r="C25" s="36">
        <f>ORÇAMENTO!H78</f>
        <v>5193.3</v>
      </c>
      <c r="D25" s="33">
        <f t="shared" si="7"/>
        <v>0.05562775665778009</v>
      </c>
      <c r="E25" s="37">
        <v>0.25</v>
      </c>
      <c r="F25" s="32">
        <f t="shared" si="0"/>
        <v>1298.325</v>
      </c>
      <c r="G25" s="34">
        <v>0.75</v>
      </c>
      <c r="H25" s="32">
        <f t="shared" si="1"/>
        <v>3894.9750000000004</v>
      </c>
      <c r="I25" s="34"/>
      <c r="J25" s="32">
        <f t="shared" si="2"/>
        <v>0</v>
      </c>
      <c r="K25" s="23"/>
      <c r="L25" s="18">
        <f t="shared" si="3"/>
        <v>0</v>
      </c>
      <c r="M25" s="23"/>
      <c r="N25" s="18">
        <f t="shared" si="4"/>
        <v>0</v>
      </c>
      <c r="O25" s="23"/>
      <c r="P25" s="20">
        <f t="shared" si="5"/>
        <v>0</v>
      </c>
      <c r="Q25" s="331">
        <f t="shared" si="6"/>
        <v>5193.3</v>
      </c>
    </row>
    <row r="26" spans="1:17" ht="12.75">
      <c r="A26" s="332">
        <v>15</v>
      </c>
      <c r="B26" s="21" t="s">
        <v>12</v>
      </c>
      <c r="C26" s="36">
        <f>ORÇAMENTO!H81</f>
        <v>1147.4099999999999</v>
      </c>
      <c r="D26" s="33">
        <f t="shared" si="7"/>
        <v>0.012290421170874673</v>
      </c>
      <c r="E26" s="37">
        <v>1</v>
      </c>
      <c r="F26" s="32">
        <f t="shared" si="0"/>
        <v>1147.4099999999999</v>
      </c>
      <c r="G26" s="34"/>
      <c r="H26" s="32">
        <f aca="true" t="shared" si="8" ref="H26:H40">C26*G26</f>
        <v>0</v>
      </c>
      <c r="I26" s="34"/>
      <c r="J26" s="32">
        <f t="shared" si="2"/>
        <v>0</v>
      </c>
      <c r="K26" s="23"/>
      <c r="L26" s="18">
        <f t="shared" si="3"/>
        <v>0</v>
      </c>
      <c r="M26" s="23"/>
      <c r="N26" s="18">
        <f t="shared" si="4"/>
        <v>0</v>
      </c>
      <c r="O26" s="23"/>
      <c r="P26" s="20">
        <f t="shared" si="5"/>
        <v>0</v>
      </c>
      <c r="Q26" s="331">
        <f t="shared" si="6"/>
        <v>1147.4099999999999</v>
      </c>
    </row>
    <row r="27" spans="1:17" ht="12.75">
      <c r="A27" s="251">
        <v>16</v>
      </c>
      <c r="B27" s="21" t="s">
        <v>136</v>
      </c>
      <c r="C27" s="36"/>
      <c r="D27" s="33"/>
      <c r="E27" s="37"/>
      <c r="F27" s="32">
        <f t="shared" si="0"/>
        <v>0</v>
      </c>
      <c r="G27" s="34"/>
      <c r="H27" s="32">
        <f t="shared" si="8"/>
        <v>0</v>
      </c>
      <c r="I27" s="34"/>
      <c r="J27" s="32">
        <f t="shared" si="2"/>
        <v>0</v>
      </c>
      <c r="K27" s="23"/>
      <c r="L27" s="18">
        <f t="shared" si="3"/>
        <v>0</v>
      </c>
      <c r="M27" s="23"/>
      <c r="N27" s="18">
        <f t="shared" si="4"/>
        <v>0</v>
      </c>
      <c r="O27" s="23"/>
      <c r="P27" s="20">
        <f t="shared" si="5"/>
        <v>0</v>
      </c>
      <c r="Q27" s="331">
        <f t="shared" si="6"/>
        <v>0</v>
      </c>
    </row>
    <row r="28" spans="1:17" ht="12.75">
      <c r="A28" s="332">
        <v>17</v>
      </c>
      <c r="B28" s="21" t="s">
        <v>145</v>
      </c>
      <c r="C28" s="36">
        <f>ORÇAMENTO!H91</f>
        <v>40332.170000000006</v>
      </c>
      <c r="D28" s="33">
        <f>C28/$C$43</f>
        <v>0.4320158932163015</v>
      </c>
      <c r="E28" s="37">
        <f>(29329.96-23658.27)/C28</f>
        <v>0.1406244692512205</v>
      </c>
      <c r="F28" s="32">
        <f t="shared" si="0"/>
        <v>5671.689999999999</v>
      </c>
      <c r="G28" s="34">
        <f>1-E28-I28</f>
        <v>0.3235313150767738</v>
      </c>
      <c r="H28" s="32">
        <f>C28*G28</f>
        <v>13048.720000000005</v>
      </c>
      <c r="I28" s="34">
        <f>(29329.96-7718.2)/C28</f>
        <v>0.5358442156720057</v>
      </c>
      <c r="J28" s="32">
        <f t="shared" si="2"/>
        <v>21611.760000000002</v>
      </c>
      <c r="K28" s="23"/>
      <c r="L28" s="18">
        <f t="shared" si="3"/>
        <v>0</v>
      </c>
      <c r="M28" s="23"/>
      <c r="N28" s="18">
        <f t="shared" si="4"/>
        <v>0</v>
      </c>
      <c r="O28" s="23"/>
      <c r="P28" s="20">
        <f t="shared" si="5"/>
        <v>0</v>
      </c>
      <c r="Q28" s="331">
        <f t="shared" si="6"/>
        <v>40332.170000000006</v>
      </c>
    </row>
    <row r="29" spans="1:17" ht="12.75">
      <c r="A29" s="251">
        <v>18</v>
      </c>
      <c r="B29" s="21" t="s">
        <v>196</v>
      </c>
      <c r="C29" s="36"/>
      <c r="D29" s="33"/>
      <c r="E29" s="37"/>
      <c r="F29" s="32">
        <f t="shared" si="0"/>
        <v>0</v>
      </c>
      <c r="G29" s="34"/>
      <c r="H29" s="32">
        <f t="shared" si="8"/>
        <v>0</v>
      </c>
      <c r="I29" s="34"/>
      <c r="J29" s="32">
        <f t="shared" si="2"/>
        <v>0</v>
      </c>
      <c r="K29" s="23"/>
      <c r="L29" s="18">
        <f t="shared" si="3"/>
        <v>0</v>
      </c>
      <c r="M29" s="23"/>
      <c r="N29" s="18">
        <f t="shared" si="4"/>
        <v>0</v>
      </c>
      <c r="O29" s="23"/>
      <c r="P29" s="20">
        <f t="shared" si="5"/>
        <v>0</v>
      </c>
      <c r="Q29" s="331">
        <f t="shared" si="6"/>
        <v>0</v>
      </c>
    </row>
    <row r="30" spans="1:17" ht="12.75">
      <c r="A30" s="332">
        <v>19</v>
      </c>
      <c r="B30" s="21" t="s">
        <v>95</v>
      </c>
      <c r="C30" s="36">
        <f>ORÇAMENTO!H95</f>
        <v>2080</v>
      </c>
      <c r="D30" s="33">
        <f>C30/$C$43</f>
        <v>0.022279809340531566</v>
      </c>
      <c r="E30" s="37"/>
      <c r="F30" s="32">
        <f t="shared" si="0"/>
        <v>0</v>
      </c>
      <c r="G30" s="34"/>
      <c r="H30" s="32">
        <f t="shared" si="8"/>
        <v>0</v>
      </c>
      <c r="I30" s="34">
        <v>1</v>
      </c>
      <c r="J30" s="32">
        <f t="shared" si="2"/>
        <v>2080</v>
      </c>
      <c r="K30" s="23"/>
      <c r="L30" s="18">
        <f t="shared" si="3"/>
        <v>0</v>
      </c>
      <c r="M30" s="23"/>
      <c r="N30" s="18">
        <f t="shared" si="4"/>
        <v>0</v>
      </c>
      <c r="O30" s="23"/>
      <c r="P30" s="20">
        <f t="shared" si="5"/>
        <v>0</v>
      </c>
      <c r="Q30" s="331">
        <f t="shared" si="6"/>
        <v>2080</v>
      </c>
    </row>
    <row r="31" spans="1:17" ht="12.75">
      <c r="A31" s="251">
        <v>20</v>
      </c>
      <c r="B31" s="21" t="s">
        <v>197</v>
      </c>
      <c r="C31" s="36"/>
      <c r="D31" s="33"/>
      <c r="E31" s="37"/>
      <c r="F31" s="32">
        <f t="shared" si="0"/>
        <v>0</v>
      </c>
      <c r="G31" s="34"/>
      <c r="H31" s="32">
        <f t="shared" si="8"/>
        <v>0</v>
      </c>
      <c r="I31" s="34"/>
      <c r="J31" s="32">
        <f t="shared" si="2"/>
        <v>0</v>
      </c>
      <c r="K31" s="23"/>
      <c r="L31" s="18">
        <f t="shared" si="3"/>
        <v>0</v>
      </c>
      <c r="M31" s="23"/>
      <c r="N31" s="18">
        <f t="shared" si="4"/>
        <v>0</v>
      </c>
      <c r="O31" s="23"/>
      <c r="P31" s="20">
        <f t="shared" si="5"/>
        <v>0</v>
      </c>
      <c r="Q31" s="331">
        <f t="shared" si="6"/>
        <v>0</v>
      </c>
    </row>
    <row r="32" spans="1:17" ht="12.75">
      <c r="A32" s="332">
        <v>21</v>
      </c>
      <c r="B32" s="21" t="s">
        <v>198</v>
      </c>
      <c r="C32" s="36"/>
      <c r="D32" s="33"/>
      <c r="E32" s="37"/>
      <c r="F32" s="32">
        <f t="shared" si="0"/>
        <v>0</v>
      </c>
      <c r="G32" s="34"/>
      <c r="H32" s="32">
        <f t="shared" si="8"/>
        <v>0</v>
      </c>
      <c r="I32" s="34"/>
      <c r="J32" s="32">
        <f t="shared" si="2"/>
        <v>0</v>
      </c>
      <c r="K32" s="23"/>
      <c r="L32" s="18">
        <f t="shared" si="3"/>
        <v>0</v>
      </c>
      <c r="M32" s="23"/>
      <c r="N32" s="18">
        <f t="shared" si="4"/>
        <v>0</v>
      </c>
      <c r="O32" s="23"/>
      <c r="P32" s="20">
        <f t="shared" si="5"/>
        <v>0</v>
      </c>
      <c r="Q32" s="331">
        <f t="shared" si="6"/>
        <v>0</v>
      </c>
    </row>
    <row r="33" spans="1:17" ht="12.75">
      <c r="A33" s="251">
        <v>22</v>
      </c>
      <c r="B33" s="21" t="s">
        <v>199</v>
      </c>
      <c r="C33" s="36"/>
      <c r="D33" s="33"/>
      <c r="E33" s="37"/>
      <c r="F33" s="32">
        <f t="shared" si="0"/>
        <v>0</v>
      </c>
      <c r="G33" s="34"/>
      <c r="H33" s="32">
        <f t="shared" si="8"/>
        <v>0</v>
      </c>
      <c r="I33" s="34"/>
      <c r="J33" s="32">
        <f t="shared" si="2"/>
        <v>0</v>
      </c>
      <c r="K33" s="23"/>
      <c r="L33" s="18">
        <f t="shared" si="3"/>
        <v>0</v>
      </c>
      <c r="M33" s="23"/>
      <c r="N33" s="18">
        <f t="shared" si="4"/>
        <v>0</v>
      </c>
      <c r="O33" s="23"/>
      <c r="P33" s="20">
        <f t="shared" si="5"/>
        <v>0</v>
      </c>
      <c r="Q33" s="331">
        <f t="shared" si="6"/>
        <v>0</v>
      </c>
    </row>
    <row r="34" spans="1:17" ht="12.75">
      <c r="A34" s="332">
        <v>23</v>
      </c>
      <c r="B34" s="21" t="s">
        <v>96</v>
      </c>
      <c r="C34" s="36"/>
      <c r="D34" s="33"/>
      <c r="E34" s="37"/>
      <c r="F34" s="32">
        <f t="shared" si="0"/>
        <v>0</v>
      </c>
      <c r="G34" s="34"/>
      <c r="H34" s="32">
        <f t="shared" si="8"/>
        <v>0</v>
      </c>
      <c r="I34" s="34"/>
      <c r="J34" s="32">
        <f t="shared" si="2"/>
        <v>0</v>
      </c>
      <c r="K34" s="23"/>
      <c r="L34" s="18">
        <f t="shared" si="3"/>
        <v>0</v>
      </c>
      <c r="M34" s="23"/>
      <c r="N34" s="18">
        <f t="shared" si="4"/>
        <v>0</v>
      </c>
      <c r="O34" s="23"/>
      <c r="P34" s="20">
        <f t="shared" si="5"/>
        <v>0</v>
      </c>
      <c r="Q34" s="331">
        <f t="shared" si="6"/>
        <v>0</v>
      </c>
    </row>
    <row r="35" spans="1:17" ht="12.75">
      <c r="A35" s="251">
        <v>24</v>
      </c>
      <c r="B35" s="21" t="s">
        <v>169</v>
      </c>
      <c r="C35" s="36">
        <f>ORÇAMENTO!H109</f>
        <v>8695.49</v>
      </c>
      <c r="D35" s="33">
        <f>C35/$C$43</f>
        <v>0.09314127852043214</v>
      </c>
      <c r="E35" s="37">
        <v>0.2</v>
      </c>
      <c r="F35" s="32">
        <f t="shared" si="0"/>
        <v>1739.098</v>
      </c>
      <c r="G35" s="34">
        <v>0.4</v>
      </c>
      <c r="H35" s="32">
        <f>C35*G35</f>
        <v>3478.196</v>
      </c>
      <c r="I35" s="34">
        <v>0.4</v>
      </c>
      <c r="J35" s="32">
        <f t="shared" si="2"/>
        <v>3478.196</v>
      </c>
      <c r="K35" s="23"/>
      <c r="L35" s="18">
        <f t="shared" si="3"/>
        <v>0</v>
      </c>
      <c r="M35" s="23"/>
      <c r="N35" s="18">
        <f t="shared" si="4"/>
        <v>0</v>
      </c>
      <c r="O35" s="23"/>
      <c r="P35" s="20">
        <f t="shared" si="5"/>
        <v>0</v>
      </c>
      <c r="Q35" s="331">
        <f>F35+H35+J35+L35+N35+P35</f>
        <v>8695.49</v>
      </c>
    </row>
    <row r="36" spans="1:17" ht="12.75">
      <c r="A36" s="332">
        <v>25</v>
      </c>
      <c r="B36" s="21"/>
      <c r="C36" s="36"/>
      <c r="D36" s="33"/>
      <c r="E36" s="37"/>
      <c r="F36" s="32">
        <f t="shared" si="0"/>
        <v>0</v>
      </c>
      <c r="G36" s="34"/>
      <c r="H36" s="32">
        <f t="shared" si="8"/>
        <v>0</v>
      </c>
      <c r="I36" s="34"/>
      <c r="J36" s="32">
        <f t="shared" si="2"/>
        <v>0</v>
      </c>
      <c r="K36" s="23"/>
      <c r="L36" s="18">
        <f t="shared" si="3"/>
        <v>0</v>
      </c>
      <c r="M36" s="23"/>
      <c r="N36" s="18">
        <f t="shared" si="4"/>
        <v>0</v>
      </c>
      <c r="O36" s="23"/>
      <c r="P36" s="20">
        <f t="shared" si="5"/>
        <v>0</v>
      </c>
      <c r="Q36" s="331">
        <f t="shared" si="6"/>
        <v>0</v>
      </c>
    </row>
    <row r="37" spans="1:17" ht="12.75">
      <c r="A37" s="251">
        <v>26</v>
      </c>
      <c r="B37" s="21"/>
      <c r="C37" s="36"/>
      <c r="D37" s="33"/>
      <c r="E37" s="37"/>
      <c r="F37" s="32">
        <f t="shared" si="0"/>
        <v>0</v>
      </c>
      <c r="G37" s="34"/>
      <c r="H37" s="32">
        <f t="shared" si="8"/>
        <v>0</v>
      </c>
      <c r="I37" s="34"/>
      <c r="J37" s="32">
        <f t="shared" si="2"/>
        <v>0</v>
      </c>
      <c r="K37" s="23"/>
      <c r="L37" s="18">
        <f t="shared" si="3"/>
        <v>0</v>
      </c>
      <c r="M37" s="23"/>
      <c r="N37" s="18">
        <f t="shared" si="4"/>
        <v>0</v>
      </c>
      <c r="O37" s="23"/>
      <c r="P37" s="20">
        <f t="shared" si="5"/>
        <v>0</v>
      </c>
      <c r="Q37" s="331">
        <f t="shared" si="6"/>
        <v>0</v>
      </c>
    </row>
    <row r="38" spans="1:17" ht="12.75">
      <c r="A38" s="332">
        <v>27</v>
      </c>
      <c r="B38" s="21"/>
      <c r="C38" s="36"/>
      <c r="D38" s="33"/>
      <c r="E38" s="37"/>
      <c r="F38" s="32">
        <f t="shared" si="0"/>
        <v>0</v>
      </c>
      <c r="G38" s="34"/>
      <c r="H38" s="32">
        <f t="shared" si="8"/>
        <v>0</v>
      </c>
      <c r="I38" s="34"/>
      <c r="J38" s="32">
        <f t="shared" si="2"/>
        <v>0</v>
      </c>
      <c r="K38" s="23"/>
      <c r="L38" s="18">
        <f t="shared" si="3"/>
        <v>0</v>
      </c>
      <c r="M38" s="23"/>
      <c r="N38" s="18">
        <f t="shared" si="4"/>
        <v>0</v>
      </c>
      <c r="O38" s="23"/>
      <c r="P38" s="20">
        <f t="shared" si="5"/>
        <v>0</v>
      </c>
      <c r="Q38" s="331">
        <f t="shared" si="6"/>
        <v>0</v>
      </c>
    </row>
    <row r="39" spans="1:17" ht="12.75">
      <c r="A39" s="251">
        <v>28</v>
      </c>
      <c r="B39" s="24"/>
      <c r="C39" s="38"/>
      <c r="D39" s="39"/>
      <c r="E39" s="40"/>
      <c r="F39" s="32">
        <f t="shared" si="0"/>
        <v>0</v>
      </c>
      <c r="G39" s="34"/>
      <c r="H39" s="32">
        <f t="shared" si="8"/>
        <v>0</v>
      </c>
      <c r="I39" s="34"/>
      <c r="J39" s="32">
        <f t="shared" si="2"/>
        <v>0</v>
      </c>
      <c r="K39" s="25"/>
      <c r="L39" s="18">
        <f t="shared" si="3"/>
        <v>0</v>
      </c>
      <c r="M39" s="25"/>
      <c r="N39" s="18">
        <f t="shared" si="4"/>
        <v>0</v>
      </c>
      <c r="O39" s="25"/>
      <c r="P39" s="20">
        <f t="shared" si="5"/>
        <v>0</v>
      </c>
      <c r="Q39" s="331">
        <f t="shared" si="6"/>
        <v>0</v>
      </c>
    </row>
    <row r="40" spans="1:17" ht="12.75">
      <c r="A40" s="333">
        <v>29</v>
      </c>
      <c r="B40" s="24"/>
      <c r="C40" s="38"/>
      <c r="D40" s="39"/>
      <c r="E40" s="40"/>
      <c r="F40" s="45">
        <f t="shared" si="0"/>
        <v>0</v>
      </c>
      <c r="G40" s="46"/>
      <c r="H40" s="45">
        <f t="shared" si="8"/>
        <v>0</v>
      </c>
      <c r="I40" s="47"/>
      <c r="J40" s="45">
        <f t="shared" si="2"/>
        <v>0</v>
      </c>
      <c r="K40" s="25"/>
      <c r="L40" s="48">
        <f t="shared" si="3"/>
        <v>0</v>
      </c>
      <c r="M40" s="25"/>
      <c r="N40" s="48">
        <f t="shared" si="4"/>
        <v>0</v>
      </c>
      <c r="O40" s="25"/>
      <c r="P40" s="49">
        <f t="shared" si="5"/>
        <v>0</v>
      </c>
      <c r="Q40" s="334">
        <f t="shared" si="6"/>
        <v>0</v>
      </c>
    </row>
    <row r="41" spans="1:17" ht="12.75">
      <c r="A41" s="373" t="s">
        <v>200</v>
      </c>
      <c r="B41" s="374"/>
      <c r="C41" s="42">
        <f>SUM(C12:C40)</f>
        <v>93358.06790000001</v>
      </c>
      <c r="D41" s="320">
        <f>SUM(D12:D40)</f>
        <v>0.9999999775059616</v>
      </c>
      <c r="E41" s="321">
        <f>F41/C43</f>
        <v>0.3523774403219775</v>
      </c>
      <c r="F41" s="42">
        <f>SUM(F12:F40)</f>
        <v>32897.27774</v>
      </c>
      <c r="G41" s="321">
        <f>H41/C43</f>
        <v>0.35659299897694974</v>
      </c>
      <c r="H41" s="42">
        <f>SUM(H12:H40)</f>
        <v>33290.834160000006</v>
      </c>
      <c r="I41" s="321">
        <f>J41/C43</f>
        <v>0.2910295382070345</v>
      </c>
      <c r="J41" s="42">
        <f>SUM(J12:J40)</f>
        <v>27169.956000000002</v>
      </c>
      <c r="K41" s="26"/>
      <c r="L41" s="26">
        <f>SUM(L12:L40)</f>
        <v>0</v>
      </c>
      <c r="M41" s="26"/>
      <c r="N41" s="26">
        <f>SUM(N12:N40)</f>
        <v>0</v>
      </c>
      <c r="O41" s="26"/>
      <c r="P41" s="26">
        <f>SUM(P12:P40)</f>
        <v>0</v>
      </c>
      <c r="Q41" s="50">
        <f>SUM(Q12:Q40)</f>
        <v>93358.06790000001</v>
      </c>
    </row>
    <row r="42" spans="1:17" ht="12.75">
      <c r="A42" s="373" t="s">
        <v>202</v>
      </c>
      <c r="B42" s="374"/>
      <c r="C42" s="42">
        <v>93358.07</v>
      </c>
      <c r="D42" s="41">
        <f>D41</f>
        <v>0.9999999775059616</v>
      </c>
      <c r="E42" s="37">
        <f>F41/$C$43</f>
        <v>0.3523774403219775</v>
      </c>
      <c r="F42" s="36">
        <f>F41</f>
        <v>32897.27774</v>
      </c>
      <c r="G42" s="37">
        <f>H41/$C$43</f>
        <v>0.35659299897694974</v>
      </c>
      <c r="H42" s="36">
        <f>F42+H41</f>
        <v>66188.1119</v>
      </c>
      <c r="I42" s="37">
        <f>J41/$C$43</f>
        <v>0.2910295382070345</v>
      </c>
      <c r="J42" s="36">
        <f>H42+J41</f>
        <v>93358.06790000001</v>
      </c>
      <c r="K42" s="21"/>
      <c r="L42" s="22"/>
      <c r="M42" s="21"/>
      <c r="N42" s="22"/>
      <c r="O42" s="21"/>
      <c r="P42" s="26"/>
      <c r="Q42" s="50">
        <f>K42+Q41</f>
        <v>93358.06790000001</v>
      </c>
    </row>
    <row r="43" spans="1:17" ht="13.5" thickBot="1">
      <c r="A43" s="387" t="s">
        <v>203</v>
      </c>
      <c r="B43" s="388"/>
      <c r="C43" s="51">
        <f>SUM(C42:C42)</f>
        <v>93358.07</v>
      </c>
      <c r="D43" s="52"/>
      <c r="E43" s="53"/>
      <c r="F43" s="54"/>
      <c r="G43" s="53"/>
      <c r="H43" s="54"/>
      <c r="I43" s="53"/>
      <c r="J43" s="54"/>
      <c r="K43" s="55"/>
      <c r="L43" s="56"/>
      <c r="M43" s="55"/>
      <c r="N43" s="56" t="s">
        <v>201</v>
      </c>
      <c r="O43" s="55"/>
      <c r="P43" s="56" t="s">
        <v>201</v>
      </c>
      <c r="Q43" s="57"/>
    </row>
    <row r="45" spans="2:8" ht="12.75">
      <c r="B45" s="28" t="s">
        <v>204</v>
      </c>
      <c r="H45" s="44">
        <f>E42+G42+I42</f>
        <v>0.9999999775059617</v>
      </c>
    </row>
    <row r="47" spans="1:5" ht="12.75">
      <c r="A47" s="29">
        <v>1</v>
      </c>
      <c r="B47" s="386" t="s">
        <v>205</v>
      </c>
      <c r="C47" s="386"/>
      <c r="D47" s="386"/>
      <c r="E47" s="386"/>
    </row>
    <row r="48" spans="1:5" ht="12.75">
      <c r="A48" s="29">
        <v>2</v>
      </c>
      <c r="B48" s="386" t="s">
        <v>206</v>
      </c>
      <c r="C48" s="386"/>
      <c r="D48" s="386"/>
      <c r="E48" s="386"/>
    </row>
    <row r="49" spans="1:5" ht="12.75">
      <c r="A49" s="29">
        <v>3</v>
      </c>
      <c r="B49" s="386" t="s">
        <v>207</v>
      </c>
      <c r="C49" s="386"/>
      <c r="D49" s="386"/>
      <c r="E49" s="386"/>
    </row>
    <row r="50" spans="1:5" ht="12.75">
      <c r="A50" s="29">
        <v>4</v>
      </c>
      <c r="B50" s="386" t="s">
        <v>208</v>
      </c>
      <c r="C50" s="386"/>
      <c r="D50" s="386"/>
      <c r="E50" s="386"/>
    </row>
  </sheetData>
  <sheetProtection password="F751" sheet="1" objects="1" scenarios="1"/>
  <mergeCells count="27">
    <mergeCell ref="A1:M1"/>
    <mergeCell ref="A2:M2"/>
    <mergeCell ref="B49:E49"/>
    <mergeCell ref="B50:E50"/>
    <mergeCell ref="A42:B42"/>
    <mergeCell ref="A43:B43"/>
    <mergeCell ref="B47:E47"/>
    <mergeCell ref="B48:E48"/>
    <mergeCell ref="M10:N10"/>
    <mergeCell ref="G10:H10"/>
    <mergeCell ref="Q10:Q11"/>
    <mergeCell ref="A41:B41"/>
    <mergeCell ref="A8:B8"/>
    <mergeCell ref="C8:P8"/>
    <mergeCell ref="A10:A11"/>
    <mergeCell ref="B10:B11"/>
    <mergeCell ref="C10:C11"/>
    <mergeCell ref="D10:D11"/>
    <mergeCell ref="E10:F10"/>
    <mergeCell ref="I10:J10"/>
    <mergeCell ref="K10:L10"/>
    <mergeCell ref="A4:P4"/>
    <mergeCell ref="A6:B6"/>
    <mergeCell ref="C6:P6"/>
    <mergeCell ref="A7:B7"/>
    <mergeCell ref="C7:P7"/>
    <mergeCell ref="O10:P1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DIRF/SEE</dc:creator>
  <cp:keywords/>
  <dc:description/>
  <cp:lastModifiedBy>emerson</cp:lastModifiedBy>
  <cp:lastPrinted>2012-02-23T17:15:56Z</cp:lastPrinted>
  <dcterms:created xsi:type="dcterms:W3CDTF">2000-02-22T18:52:46Z</dcterms:created>
  <dcterms:modified xsi:type="dcterms:W3CDTF">2012-02-23T17:16:30Z</dcterms:modified>
  <cp:category/>
  <cp:version/>
  <cp:contentType/>
  <cp:contentStatus/>
  <cp:revision>146</cp:revision>
</cp:coreProperties>
</file>