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tabRatio="599" activeTab="2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'BDI'!$A$1:$K$39</definedName>
    <definedName name="_xlnm.Print_Area" localSheetId="1">'CRONOGRAMA'!$A$1:$M$26</definedName>
    <definedName name="_xlnm.Print_Area" localSheetId="0">'orçamento'!$A$1:$I$53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<sst xmlns="http://schemas.openxmlformats.org/spreadsheetml/2006/main" count="192" uniqueCount="149">
  <si>
    <t>Execução de bancos de alvenaria  de 60x60 cm, conforme projeto</t>
  </si>
  <si>
    <t>Execução de bancos de alvenaria  de 100x60 cm, conforme projeto</t>
  </si>
  <si>
    <t>CRONOGRAMA FISICO FINANCEIRO</t>
  </si>
  <si>
    <t>EXECUTADO</t>
  </si>
  <si>
    <t>MÊS - 3</t>
  </si>
  <si>
    <t>FISICO</t>
  </si>
  <si>
    <t>FINANCEIRO</t>
  </si>
  <si>
    <t>FISICO/</t>
  </si>
  <si>
    <t>OBS.: OS SERVIÇOS DE LIMPEZA DO TERRENO, MOVIMENTO DE TERRA  E ILUMINAÇÃO SERÃO EXECUTADOS PELA ADMINISTRAÇÃO MUNICIPAL</t>
  </si>
  <si>
    <t>TOTAL - FISICO</t>
  </si>
  <si>
    <t>TOTAL - FINANCEIRO</t>
  </si>
  <si>
    <t>ART Nº : 40940650</t>
  </si>
  <si>
    <t>1.1</t>
  </si>
  <si>
    <t>1.2</t>
  </si>
  <si>
    <t>1.3</t>
  </si>
  <si>
    <t>1.4</t>
  </si>
  <si>
    <t>1.5</t>
  </si>
  <si>
    <t>2.2</t>
  </si>
  <si>
    <t>3.1</t>
  </si>
  <si>
    <t>3.2</t>
  </si>
  <si>
    <t>ITEM</t>
  </si>
  <si>
    <t>PESO</t>
  </si>
  <si>
    <t>SERVIÇOS PRELIMINARES</t>
  </si>
  <si>
    <t>SERVIÇOS A EXECUTAR</t>
  </si>
  <si>
    <t xml:space="preserve">DISCRIMINAÇÃO  </t>
  </si>
  <si>
    <t xml:space="preserve">VALOR DOS  </t>
  </si>
  <si>
    <t>DE SERVIÇOS</t>
  </si>
  <si>
    <t>SERVIÇOS (R$)</t>
  </si>
  <si>
    <t>%</t>
  </si>
  <si>
    <t>SIMPL.%</t>
  </si>
  <si>
    <t>ACUM. %</t>
  </si>
  <si>
    <t>TOTAL</t>
  </si>
  <si>
    <t>m2</t>
  </si>
  <si>
    <t>m²</t>
  </si>
  <si>
    <t>QUANT.</t>
  </si>
  <si>
    <t>PREFEITURA  DE PATOS DE MINAS</t>
  </si>
  <si>
    <t>UNITÁRIO</t>
  </si>
  <si>
    <t>2.1</t>
  </si>
  <si>
    <t>2.3</t>
  </si>
  <si>
    <t>un</t>
  </si>
  <si>
    <t>MÊS -  1</t>
  </si>
  <si>
    <t>MÊS -  2</t>
  </si>
  <si>
    <t>MÊS -  4</t>
  </si>
  <si>
    <t>1.0</t>
  </si>
  <si>
    <t>2.0</t>
  </si>
  <si>
    <t>Secretaria  Municipal de Planejamento e Urbanismo</t>
  </si>
  <si>
    <t>SI-73847/2</t>
  </si>
  <si>
    <t xml:space="preserve">Ligação provisória de água e esgoto </t>
  </si>
  <si>
    <t>Ligação provisória de luz e força para obra (instalação minima)</t>
  </si>
  <si>
    <t>IIO-LIG-015</t>
  </si>
  <si>
    <t>SI-73960/1</t>
  </si>
  <si>
    <t>mês</t>
  </si>
  <si>
    <t>Plantio de grama batatais em placas, inclusive terra vegetal e conservação por 30 dias</t>
  </si>
  <si>
    <t>3.0</t>
  </si>
  <si>
    <t>3.3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</si>
  <si>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</si>
  <si>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</si>
  <si>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</si>
  <si>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</si>
  <si>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</si>
  <si>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</si>
  <si>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</si>
  <si>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</si>
  <si>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</si>
  <si>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</si>
  <si>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</si>
  <si>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</si>
  <si>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</si>
  <si>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</si>
  <si>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</si>
  <si>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</si>
  <si>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</si>
  <si>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</si>
  <si>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</si>
  <si>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</si>
  <si>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UNID.</t>
  </si>
  <si>
    <t>SI-74209/1</t>
  </si>
  <si>
    <t>CCU</t>
  </si>
  <si>
    <t>SI-74236/1</t>
  </si>
  <si>
    <t xml:space="preserve">PLANILHA ORÇAMENTÁRIA </t>
  </si>
  <si>
    <t xml:space="preserve">DESCRIÇÃO </t>
  </si>
  <si>
    <t>PREÇO SEM BDI</t>
  </si>
  <si>
    <t>PREÇO COM BDI</t>
  </si>
  <si>
    <t>TOTAL GERAL DA OBRA</t>
  </si>
  <si>
    <t>REFERENCIAS</t>
  </si>
  <si>
    <t>PREÇOS</t>
  </si>
  <si>
    <t>MÊS -  5</t>
  </si>
  <si>
    <t>MÊS -  6</t>
  </si>
  <si>
    <t>DIVERSOS</t>
  </si>
  <si>
    <t>PAVIMENTAÇÃO</t>
  </si>
  <si>
    <t>Sub-total 1</t>
  </si>
  <si>
    <t>Sub-total 2</t>
  </si>
  <si>
    <t>Sub-total 3</t>
  </si>
  <si>
    <t>73907/7</t>
  </si>
  <si>
    <t>COMPOSIÇÃO DO BDI (Bonificações e Despesas Indiretas)</t>
  </si>
  <si>
    <t xml:space="preserve">PROF. RESP.: MARIA IGNÊS SILVÉRIO                     </t>
  </si>
  <si>
    <t>CREA: MG-30.465/D</t>
  </si>
  <si>
    <t>DATA:</t>
  </si>
  <si>
    <t>Placa de obra (governo) em chapa de aço galvanizado, de 3,00 x 1,50 m</t>
  </si>
  <si>
    <t>DATA BASE</t>
  </si>
  <si>
    <t>DATA DO ORÇAMENTO</t>
  </si>
  <si>
    <t>BDI</t>
  </si>
  <si>
    <t xml:space="preserve">Locação de área </t>
  </si>
  <si>
    <t>SI-11504</t>
  </si>
  <si>
    <t>REFERÊNCIA DE PREÇOS: TAB. SINAPI, SETOP,  COMPOSIÇÕES DE CUSTO (CCU)</t>
  </si>
  <si>
    <t>PROGRAMA TURISMO NO BRASIL</t>
  </si>
  <si>
    <t>CONTRATO:329.414-58-MTURISMO</t>
  </si>
  <si>
    <t>PROJETO: CONSTRUÇÃO DE PRAÇA PUBLICA NO BAIRRO JARDIM ESPERANÇA</t>
  </si>
  <si>
    <t>PRAZO DE EXECUÇÃO: 3 MESES</t>
  </si>
  <si>
    <t xml:space="preserve">Rampa de acessibilidade </t>
  </si>
  <si>
    <t>Execução de lastro de concreto/contrapiso  1:3:5 e=5cm, preparo mecanico</t>
  </si>
  <si>
    <t>Piso cimentado com argamassa de cimento e areia 1:3, e=1,5 cm, com pigmentação xadrez</t>
  </si>
  <si>
    <t>Aluguel de Container para escritório e wc em chapa de aço nervurada inclusive instalações elétricas e hidro-sanitárias, larg: 2,20 m, compr.:6,20 m, altura 2,50 m</t>
  </si>
  <si>
    <t>4.0</t>
  </si>
  <si>
    <t>ILUMINAÇÃO</t>
  </si>
  <si>
    <t>SI- 73613</t>
  </si>
  <si>
    <t>4.1</t>
  </si>
  <si>
    <t>Eletroduto de PVC rigido roscavel de 20 mm (3/4"), inclusive conexões</t>
  </si>
  <si>
    <t>m</t>
  </si>
  <si>
    <t>4.2</t>
  </si>
  <si>
    <t>Cabo de cobre nu #10 mm2</t>
  </si>
  <si>
    <t>4.3</t>
  </si>
  <si>
    <t>Poste de concreto seção circular, comprimento de 7 m, carga nominal topo 200 kg</t>
  </si>
  <si>
    <t>4.4</t>
  </si>
  <si>
    <t>Luminaria do tipo petala, com lampada VS 250 W, completa, inclusive reatores com alto fator de potencia</t>
  </si>
  <si>
    <t>4.5</t>
  </si>
  <si>
    <t>Relé fotoeletrico com limite de corrente para 10 A/220 V</t>
  </si>
  <si>
    <t>4.6</t>
  </si>
  <si>
    <t>Caixa de passagem em alvenaria com tampa de concreto 40x40x40 cm</t>
  </si>
  <si>
    <t>Escavação manual de vala</t>
  </si>
  <si>
    <t>m3</t>
  </si>
  <si>
    <t>Apiloamento de fundo de vala com maço de 10 kg</t>
  </si>
  <si>
    <t>Reaterro de valas compactado a mão</t>
  </si>
  <si>
    <t>SI-6430</t>
  </si>
  <si>
    <t>SI-73733</t>
  </si>
  <si>
    <t>SI-73964/4</t>
  </si>
  <si>
    <t>SI-74248/1</t>
  </si>
  <si>
    <t xml:space="preserve">Haste Copperweld 5/8" x 3,0 m c/ conector </t>
  </si>
  <si>
    <t>SI-72250</t>
  </si>
  <si>
    <t>SI-73783/6</t>
  </si>
  <si>
    <t>SI-002510</t>
  </si>
  <si>
    <t>SI-68069</t>
  </si>
  <si>
    <t>4.7</t>
  </si>
  <si>
    <t>4.8</t>
  </si>
  <si>
    <t>4.9</t>
  </si>
  <si>
    <t>4.10</t>
  </si>
  <si>
    <t>4.11</t>
  </si>
  <si>
    <t>Sub-total 4</t>
  </si>
  <si>
    <t>Cabo de cobre isolado em PVC  # 4 mm2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</si>
</sst>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_);_(* \(#,##0.00\);_(* \-??_);_(@_)"/>
    <numFmt numFmtId="186" formatCode="0.000"/>
    <numFmt numFmtId="187" formatCode="0.0000"/>
    <numFmt numFmtId="188" formatCode="#,##0.000000"/>
    <numFmt numFmtId="189" formatCode="_(* #,##0.000000_);_(* \(#,##0.000000\);_(* &quot;-&quot;??????_);_(@_)"/>
    <numFmt numFmtId="190" formatCode="_(* #,##0.000000_);_(* \(#,##0.000000\);_(* &quot;-&quot;??_);_(@_)"/>
    <numFmt numFmtId="191" formatCode="_(* #,##0.00000000_);_(* \(#,##0.00000000\);_(* &quot;-&quot;??_);_(@_)"/>
    <numFmt numFmtId="192" formatCode="_(* #,##0_);_(* \(#,##0\);_(* &quot;-&quot;??_);_(@_)"/>
    <numFmt numFmtId="193" formatCode="_(* #,##0.00000_);_(* \(#,##0.00000\);_(* &quot;-&quot;??_);_(@_)"/>
    <numFmt numFmtId="194" formatCode="dd/mm/yy"/>
    <numFmt numFmtId="195" formatCode="d/m/yy"/>
    <numFmt numFmtId="196" formatCode="_(* #,##0.0000_);_(* \(#,##0.0000\);_(* &quot;-&quot;????_);_(@_)"/>
    <numFmt numFmtId="197" formatCode="_(* #,##0.0_);_(* \(#,##0.0\);_(* &quot;-&quot;??_);_(@_)"/>
    <numFmt numFmtId="198" formatCode="_(* #,##0.000_);_(* \(#,##0.000\);_(* &quot;-&quot;???_);_(@_)"/>
    <numFmt numFmtId="199" formatCode="_(* #,##0.00000_);_(* \(#,##0.00000\);_(* &quot;-&quot;?????_);_(@_)"/>
    <numFmt numFmtId="200" formatCode="0.000%"/>
    <numFmt numFmtId="201" formatCode="0.0000%"/>
    <numFmt numFmtId="202" formatCode="0.00000%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horizontal="justify" vertical="top" wrapText="1"/>
    </xf>
    <xf numFmtId="171" fontId="0" fillId="24" borderId="10" xfId="54" applyFont="1" applyFill="1" applyBorder="1" applyAlignment="1" applyProtection="1">
      <alignment/>
      <protection/>
    </xf>
    <xf numFmtId="0" fontId="1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10" fontId="0" fillId="24" borderId="11" xfId="52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/>
      <protection/>
    </xf>
    <xf numFmtId="4" fontId="28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/>
    </xf>
    <xf numFmtId="0" fontId="1" fillId="24" borderId="13" xfId="0" applyFont="1" applyFill="1" applyBorder="1" applyAlignment="1" applyProtection="1">
      <alignment horizontal="center"/>
      <protection/>
    </xf>
    <xf numFmtId="2" fontId="0" fillId="24" borderId="13" xfId="0" applyNumberFormat="1" applyFont="1" applyFill="1" applyBorder="1" applyAlignment="1">
      <alignment/>
    </xf>
    <xf numFmtId="171" fontId="0" fillId="24" borderId="10" xfId="54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horizontal="right" vertical="top"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43" fontId="1" fillId="24" borderId="15" xfId="0" applyNumberFormat="1" applyFont="1" applyFill="1" applyBorder="1" applyAlignment="1">
      <alignment/>
    </xf>
    <xf numFmtId="171" fontId="1" fillId="24" borderId="10" xfId="54" applyFont="1" applyFill="1" applyBorder="1" applyAlignment="1" applyProtection="1">
      <alignment horizontal="center"/>
      <protection/>
    </xf>
    <xf numFmtId="171" fontId="1" fillId="24" borderId="10" xfId="0" applyNumberFormat="1" applyFont="1" applyFill="1" applyBorder="1" applyAlignment="1" applyProtection="1">
      <alignment horizontal="center"/>
      <protection/>
    </xf>
    <xf numFmtId="0" fontId="1" fillId="24" borderId="16" xfId="0" applyFont="1" applyFill="1" applyBorder="1" applyAlignment="1" applyProtection="1">
      <alignment horizontal="center"/>
      <protection/>
    </xf>
    <xf numFmtId="171" fontId="1" fillId="24" borderId="16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justify" vertical="top" wrapText="1"/>
    </xf>
    <xf numFmtId="171" fontId="0" fillId="24" borderId="12" xfId="54" applyFont="1" applyFill="1" applyBorder="1" applyAlignment="1" applyProtection="1">
      <alignment/>
      <protection/>
    </xf>
    <xf numFmtId="171" fontId="1" fillId="24" borderId="12" xfId="0" applyNumberFormat="1" applyFont="1" applyFill="1" applyBorder="1" applyAlignment="1" applyProtection="1">
      <alignment horizontal="center"/>
      <protection/>
    </xf>
    <xf numFmtId="171" fontId="1" fillId="24" borderId="12" xfId="54" applyFont="1" applyFill="1" applyBorder="1" applyAlignment="1" applyProtection="1">
      <alignment horizontal="center"/>
      <protection/>
    </xf>
    <xf numFmtId="171" fontId="1" fillId="24" borderId="18" xfId="0" applyNumberFormat="1" applyFont="1" applyFill="1" applyBorder="1" applyAlignment="1" applyProtection="1">
      <alignment horizontal="center"/>
      <protection/>
    </xf>
    <xf numFmtId="4" fontId="28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Alignment="1">
      <alignment horizont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29" fillId="24" borderId="0" xfId="0" applyFont="1" applyFill="1" applyBorder="1" applyAlignment="1">
      <alignment/>
    </xf>
    <xf numFmtId="176" fontId="30" fillId="24" borderId="10" xfId="54" applyNumberFormat="1" applyFont="1" applyFill="1" applyBorder="1" applyAlignment="1">
      <alignment/>
    </xf>
    <xf numFmtId="10" fontId="0" fillId="24" borderId="0" xfId="52" applyNumberFormat="1" applyFill="1" applyBorder="1" applyAlignment="1">
      <alignment/>
    </xf>
    <xf numFmtId="0" fontId="0" fillId="24" borderId="22" xfId="0" applyFill="1" applyBorder="1" applyAlignment="1">
      <alignment/>
    </xf>
    <xf numFmtId="10" fontId="0" fillId="24" borderId="0" xfId="0" applyNumberFormat="1" applyFill="1" applyBorder="1" applyAlignment="1">
      <alignment/>
    </xf>
    <xf numFmtId="0" fontId="9" fillId="24" borderId="0" xfId="0" applyFont="1" applyFill="1" applyBorder="1" applyAlignment="1">
      <alignment/>
    </xf>
    <xf numFmtId="10" fontId="9" fillId="24" borderId="0" xfId="52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5" xfId="0" applyFill="1" applyBorder="1" applyAlignment="1">
      <alignment/>
    </xf>
    <xf numFmtId="0" fontId="1" fillId="24" borderId="26" xfId="0" applyFont="1" applyFill="1" applyBorder="1" applyAlignment="1" applyProtection="1">
      <alignment horizontal="center"/>
      <protection/>
    </xf>
    <xf numFmtId="0" fontId="1" fillId="24" borderId="27" xfId="0" applyFont="1" applyFill="1" applyBorder="1" applyAlignment="1" applyProtection="1">
      <alignment horizontal="center"/>
      <protection/>
    </xf>
    <xf numFmtId="171" fontId="1" fillId="24" borderId="28" xfId="54" applyFont="1" applyFill="1" applyBorder="1" applyAlignment="1" applyProtection="1">
      <alignment horizontal="center"/>
      <protection/>
    </xf>
    <xf numFmtId="0" fontId="1" fillId="24" borderId="28" xfId="0" applyFont="1" applyFill="1" applyBorder="1" applyAlignment="1" applyProtection="1">
      <alignment horizontal="center"/>
      <protection/>
    </xf>
    <xf numFmtId="0" fontId="1" fillId="24" borderId="29" xfId="0" applyFont="1" applyFill="1" applyBorder="1" applyAlignment="1" applyProtection="1">
      <alignment horizontal="center"/>
      <protection/>
    </xf>
    <xf numFmtId="171" fontId="0" fillId="24" borderId="10" xfId="54" applyFont="1" applyFill="1" applyBorder="1" applyAlignment="1" applyProtection="1">
      <alignment horizontal="center"/>
      <protection/>
    </xf>
    <xf numFmtId="171" fontId="0" fillId="24" borderId="16" xfId="54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>
      <alignment/>
    </xf>
    <xf numFmtId="0" fontId="0" fillId="24" borderId="10" xfId="0" applyFont="1" applyFill="1" applyBorder="1" applyAlignment="1" applyProtection="1">
      <alignment vertical="top" wrapText="1"/>
      <protection/>
    </xf>
    <xf numFmtId="4" fontId="0" fillId="24" borderId="10" xfId="0" applyNumberFormat="1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4" fontId="0" fillId="24" borderId="30" xfId="0" applyNumberFormat="1" applyFont="1" applyFill="1" applyBorder="1" applyAlignment="1" applyProtection="1">
      <alignment horizontal="left" vertical="top"/>
      <protection/>
    </xf>
    <xf numFmtId="4" fontId="0" fillId="24" borderId="30" xfId="0" applyNumberFormat="1" applyFont="1" applyFill="1" applyBorder="1" applyAlignment="1" applyProtection="1">
      <alignment vertical="top"/>
      <protection/>
    </xf>
    <xf numFmtId="4" fontId="35" fillId="24" borderId="31" xfId="0" applyNumberFormat="1" applyFont="1" applyFill="1" applyBorder="1" applyAlignment="1" applyProtection="1">
      <alignment vertical="top"/>
      <protection/>
    </xf>
    <xf numFmtId="4" fontId="35" fillId="24" borderId="32" xfId="0" applyNumberFormat="1" applyFont="1" applyFill="1" applyBorder="1" applyAlignment="1" applyProtection="1">
      <alignment vertical="top"/>
      <protection/>
    </xf>
    <xf numFmtId="4" fontId="0" fillId="0" borderId="30" xfId="0" applyNumberFormat="1" applyFont="1" applyFill="1" applyBorder="1" applyAlignment="1" applyProtection="1">
      <alignment horizontal="right" vertical="top"/>
      <protection/>
    </xf>
    <xf numFmtId="194" fontId="0" fillId="0" borderId="32" xfId="0" applyNumberFormat="1" applyFont="1" applyFill="1" applyBorder="1" applyAlignment="1" applyProtection="1">
      <alignment horizontal="center" vertical="top"/>
      <protection/>
    </xf>
    <xf numFmtId="0" fontId="0" fillId="24" borderId="10" xfId="0" applyFill="1" applyBorder="1" applyAlignment="1">
      <alignment horizontal="left" vertical="center"/>
    </xf>
    <xf numFmtId="4" fontId="0" fillId="24" borderId="31" xfId="0" applyNumberFormat="1" applyFont="1" applyFill="1" applyBorder="1" applyAlignment="1" applyProtection="1">
      <alignment horizontal="left" vertical="top"/>
      <protection/>
    </xf>
    <xf numFmtId="4" fontId="0" fillId="24" borderId="32" xfId="0" applyNumberFormat="1" applyFont="1" applyFill="1" applyBorder="1" applyAlignment="1" applyProtection="1">
      <alignment horizontal="left" vertical="top"/>
      <protection/>
    </xf>
    <xf numFmtId="0" fontId="1" fillId="24" borderId="30" xfId="0" applyFont="1" applyFill="1" applyBorder="1" applyAlignment="1" applyProtection="1">
      <alignment horizontal="left"/>
      <protection/>
    </xf>
    <xf numFmtId="0" fontId="0" fillId="24" borderId="30" xfId="0" applyFont="1" applyFill="1" applyBorder="1" applyAlignment="1" applyProtection="1">
      <alignment horizontal="left" wrapText="1"/>
      <protection/>
    </xf>
    <xf numFmtId="0" fontId="0" fillId="24" borderId="30" xfId="0" applyFont="1" applyFill="1" applyBorder="1" applyAlignment="1" applyProtection="1">
      <alignment horizontal="left"/>
      <protection/>
    </xf>
    <xf numFmtId="0" fontId="0" fillId="24" borderId="30" xfId="0" applyFill="1" applyBorder="1" applyAlignment="1">
      <alignment vertical="top" wrapText="1"/>
    </xf>
    <xf numFmtId="0" fontId="1" fillId="24" borderId="3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right" vertical="center"/>
    </xf>
    <xf numFmtId="0" fontId="0" fillId="24" borderId="10" xfId="0" applyFont="1" applyFill="1" applyBorder="1" applyAlignment="1" applyProtection="1">
      <alignment horizontal="right"/>
      <protection/>
    </xf>
    <xf numFmtId="2" fontId="4" fillId="0" borderId="0" xfId="50" applyNumberFormat="1">
      <alignment/>
      <protection/>
    </xf>
    <xf numFmtId="0" fontId="0" fillId="0" borderId="0" xfId="0" applyAlignment="1" applyProtection="1">
      <alignment/>
      <protection/>
    </xf>
    <xf numFmtId="2" fontId="0" fillId="0" borderId="0" xfId="50" applyNumberFormat="1" applyFont="1">
      <alignment/>
      <protection/>
    </xf>
    <xf numFmtId="2" fontId="1" fillId="25" borderId="33" xfId="50" applyNumberFormat="1" applyFont="1" applyFill="1" applyBorder="1" applyAlignment="1" applyProtection="1">
      <alignment horizontal="centerContinuous"/>
      <protection locked="0"/>
    </xf>
    <xf numFmtId="2" fontId="1" fillId="25" borderId="34" xfId="50" applyNumberFormat="1" applyFont="1" applyFill="1" applyBorder="1" applyAlignment="1">
      <alignment horizontal="centerContinuous"/>
      <protection/>
    </xf>
    <xf numFmtId="2" fontId="1" fillId="25" borderId="28" xfId="50" applyNumberFormat="1" applyFont="1" applyFill="1" applyBorder="1" applyAlignment="1">
      <alignment horizontal="centerContinuous"/>
      <protection/>
    </xf>
    <xf numFmtId="2" fontId="0" fillId="25" borderId="10" xfId="50" applyNumberFormat="1" applyFont="1" applyFill="1" applyBorder="1" applyProtection="1">
      <alignment/>
      <protection locked="0"/>
    </xf>
    <xf numFmtId="2" fontId="0" fillId="25" borderId="10" xfId="50" applyNumberFormat="1" applyFont="1" applyFill="1" applyBorder="1">
      <alignment/>
      <protection/>
    </xf>
    <xf numFmtId="2" fontId="0" fillId="25" borderId="0" xfId="50" applyNumberFormat="1" applyFont="1" applyFill="1" applyBorder="1" applyProtection="1">
      <alignment/>
      <protection locked="0"/>
    </xf>
    <xf numFmtId="2" fontId="0" fillId="25" borderId="0" xfId="50" applyNumberFormat="1" applyFont="1" applyFill="1" applyBorder="1">
      <alignment/>
      <protection/>
    </xf>
    <xf numFmtId="171" fontId="0" fillId="25" borderId="35" xfId="54" applyFont="1" applyFill="1" applyBorder="1" applyAlignment="1">
      <alignment horizontal="centerContinuous"/>
    </xf>
    <xf numFmtId="9" fontId="1" fillId="25" borderId="36" xfId="52" applyFont="1" applyFill="1" applyBorder="1" applyAlignment="1">
      <alignment/>
    </xf>
    <xf numFmtId="2" fontId="4" fillId="0" borderId="0" xfId="50" applyNumberFormat="1" applyFont="1">
      <alignment/>
      <protection/>
    </xf>
    <xf numFmtId="2" fontId="4" fillId="0" borderId="0" xfId="50" applyNumberFormat="1" applyFont="1" applyAlignment="1">
      <alignment horizontal="center"/>
      <protection/>
    </xf>
    <xf numFmtId="2" fontId="4" fillId="0" borderId="0" xfId="50" applyNumberFormat="1" applyFont="1" applyAlignment="1">
      <alignment/>
      <protection/>
    </xf>
    <xf numFmtId="2" fontId="4" fillId="0" borderId="0" xfId="50" applyNumberFormat="1" applyAlignment="1">
      <alignment horizontal="center"/>
      <protection/>
    </xf>
    <xf numFmtId="2" fontId="4" fillId="0" borderId="0" xfId="50" applyNumberFormat="1" applyAlignment="1">
      <alignment/>
      <protection/>
    </xf>
    <xf numFmtId="4" fontId="35" fillId="24" borderId="30" xfId="0" applyNumberFormat="1" applyFont="1" applyFill="1" applyBorder="1" applyAlignment="1" applyProtection="1">
      <alignment horizontal="center" vertical="top"/>
      <protection/>
    </xf>
    <xf numFmtId="171" fontId="0" fillId="25" borderId="37" xfId="54" applyFont="1" applyFill="1" applyBorder="1" applyAlignment="1">
      <alignment horizontal="centerContinuous"/>
    </xf>
    <xf numFmtId="2" fontId="4" fillId="24" borderId="0" xfId="50" applyNumberFormat="1" applyFill="1">
      <alignment/>
      <protection/>
    </xf>
    <xf numFmtId="2" fontId="1" fillId="25" borderId="38" xfId="50" applyNumberFormat="1" applyFont="1" applyFill="1" applyBorder="1" applyAlignment="1" applyProtection="1">
      <alignment horizontal="centerContinuous"/>
      <protection locked="0"/>
    </xf>
    <xf numFmtId="2" fontId="0" fillId="25" borderId="32" xfId="50" applyNumberFormat="1" applyFont="1" applyFill="1" applyBorder="1" applyProtection="1">
      <alignment/>
      <protection locked="0"/>
    </xf>
    <xf numFmtId="4" fontId="35" fillId="24" borderId="39" xfId="0" applyNumberFormat="1" applyFont="1" applyFill="1" applyBorder="1" applyAlignment="1" applyProtection="1">
      <alignment horizontal="center" vertical="top"/>
      <protection/>
    </xf>
    <xf numFmtId="0" fontId="0" fillId="24" borderId="10" xfId="0" applyFont="1" applyFill="1" applyBorder="1" applyAlignment="1">
      <alignment wrapText="1"/>
    </xf>
    <xf numFmtId="4" fontId="27" fillId="24" borderId="30" xfId="0" applyNumberFormat="1" applyFont="1" applyFill="1" applyBorder="1" applyAlignment="1" applyProtection="1">
      <alignment horizontal="left" vertical="top"/>
      <protection/>
    </xf>
    <xf numFmtId="4" fontId="27" fillId="24" borderId="31" xfId="0" applyNumberFormat="1" applyFont="1" applyFill="1" applyBorder="1" applyAlignment="1" applyProtection="1">
      <alignment horizontal="left" vertical="top"/>
      <protection/>
    </xf>
    <xf numFmtId="171" fontId="1" fillId="24" borderId="16" xfId="54" applyFont="1" applyFill="1" applyBorder="1" applyAlignment="1" applyProtection="1">
      <alignment horizontal="center"/>
      <protection/>
    </xf>
    <xf numFmtId="0" fontId="0" fillId="24" borderId="13" xfId="0" applyFill="1" applyBorder="1" applyAlignment="1">
      <alignment horizontal="left" wrapText="1"/>
    </xf>
    <xf numFmtId="0" fontId="36" fillId="24" borderId="0" xfId="0" applyFont="1" applyFill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horizontal="center"/>
      <protection/>
    </xf>
    <xf numFmtId="0" fontId="36" fillId="24" borderId="23" xfId="0" applyFont="1" applyFill="1" applyBorder="1" applyAlignment="1" applyProtection="1">
      <alignment horizontal="center"/>
      <protection/>
    </xf>
    <xf numFmtId="4" fontId="34" fillId="24" borderId="31" xfId="0" applyNumberFormat="1" applyFont="1" applyFill="1" applyBorder="1" applyAlignment="1" applyProtection="1">
      <alignment horizontal="center" vertical="top"/>
      <protection/>
    </xf>
    <xf numFmtId="4" fontId="34" fillId="24" borderId="32" xfId="0" applyNumberFormat="1" applyFont="1" applyFill="1" applyBorder="1" applyAlignment="1" applyProtection="1">
      <alignment horizontal="center" vertical="top"/>
      <protection/>
    </xf>
    <xf numFmtId="4" fontId="27" fillId="24" borderId="10" xfId="0" applyNumberFormat="1" applyFont="1" applyFill="1" applyBorder="1" applyAlignment="1" applyProtection="1">
      <alignment horizontal="left" vertical="top"/>
      <protection/>
    </xf>
    <xf numFmtId="2" fontId="4" fillId="24" borderId="0" xfId="50" applyNumberFormat="1" applyFont="1" applyFill="1" applyAlignment="1" applyProtection="1">
      <alignment/>
      <protection/>
    </xf>
    <xf numFmtId="2" fontId="4" fillId="24" borderId="14" xfId="50" applyNumberFormat="1" applyFont="1" applyFill="1" applyBorder="1" applyProtection="1">
      <alignment/>
      <protection/>
    </xf>
    <xf numFmtId="2" fontId="0" fillId="0" borderId="26" xfId="50" applyNumberFormat="1" applyFont="1" applyBorder="1" applyProtection="1">
      <alignment/>
      <protection/>
    </xf>
    <xf numFmtId="2" fontId="0" fillId="0" borderId="40" xfId="50" applyNumberFormat="1" applyFont="1" applyBorder="1" applyProtection="1">
      <alignment/>
      <protection/>
    </xf>
    <xf numFmtId="2" fontId="0" fillId="0" borderId="41" xfId="50" applyNumberFormat="1" applyFont="1" applyBorder="1" applyProtection="1">
      <alignment/>
      <protection/>
    </xf>
    <xf numFmtId="2" fontId="0" fillId="0" borderId="41" xfId="50" applyNumberFormat="1" applyFont="1" applyBorder="1" applyAlignment="1" applyProtection="1">
      <alignment horizontal="center"/>
      <protection/>
    </xf>
    <xf numFmtId="2" fontId="0" fillId="0" borderId="42" xfId="50" applyNumberFormat="1" applyFont="1" applyBorder="1" applyAlignment="1" applyProtection="1">
      <alignment/>
      <protection/>
    </xf>
    <xf numFmtId="2" fontId="1" fillId="0" borderId="27" xfId="50" applyNumberFormat="1" applyFont="1" applyBorder="1" applyAlignment="1" applyProtection="1">
      <alignment horizontal="center"/>
      <protection/>
    </xf>
    <xf numFmtId="2" fontId="1" fillId="0" borderId="43" xfId="50" applyNumberFormat="1" applyFont="1" applyBorder="1" applyAlignment="1" applyProtection="1">
      <alignment horizontal="centerContinuous"/>
      <protection/>
    </xf>
    <xf numFmtId="2" fontId="1" fillId="0" borderId="43" xfId="50" applyNumberFormat="1" applyFont="1" applyBorder="1" applyAlignment="1" applyProtection="1">
      <alignment horizontal="center"/>
      <protection/>
    </xf>
    <xf numFmtId="2" fontId="1" fillId="24" borderId="33" xfId="50" applyNumberFormat="1" applyFont="1" applyFill="1" applyBorder="1" applyAlignment="1" applyProtection="1">
      <alignment horizontal="centerContinuous"/>
      <protection/>
    </xf>
    <xf numFmtId="2" fontId="1" fillId="24" borderId="34" xfId="50" applyNumberFormat="1" applyFont="1" applyFill="1" applyBorder="1" applyAlignment="1" applyProtection="1">
      <alignment horizontal="centerContinuous"/>
      <protection/>
    </xf>
    <xf numFmtId="2" fontId="1" fillId="24" borderId="44" xfId="50" applyNumberFormat="1" applyFont="1" applyFill="1" applyBorder="1" applyAlignment="1" applyProtection="1">
      <alignment horizontal="centerContinuous"/>
      <protection/>
    </xf>
    <xf numFmtId="2" fontId="1" fillId="0" borderId="45" xfId="50" applyNumberFormat="1" applyFont="1" applyBorder="1" applyAlignment="1" applyProtection="1">
      <alignment horizontal="centerContinuous"/>
      <protection/>
    </xf>
    <xf numFmtId="2" fontId="1" fillId="0" borderId="46" xfId="50" applyNumberFormat="1" applyFont="1" applyBorder="1" applyAlignment="1" applyProtection="1">
      <alignment horizontal="centerContinuous"/>
      <protection/>
    </xf>
    <xf numFmtId="2" fontId="1" fillId="0" borderId="46" xfId="50" applyNumberFormat="1" applyFont="1" applyBorder="1" applyAlignment="1" applyProtection="1">
      <alignment horizontal="center"/>
      <protection/>
    </xf>
    <xf numFmtId="2" fontId="1" fillId="24" borderId="28" xfId="50" applyNumberFormat="1" applyFont="1" applyFill="1" applyBorder="1" applyAlignment="1" applyProtection="1">
      <alignment horizontal="centerContinuous"/>
      <protection/>
    </xf>
    <xf numFmtId="2" fontId="1" fillId="24" borderId="29" xfId="50" applyNumberFormat="1" applyFont="1" applyFill="1" applyBorder="1" applyAlignment="1" applyProtection="1">
      <alignment horizontal="centerContinuous"/>
      <protection/>
    </xf>
    <xf numFmtId="167" fontId="0" fillId="26" borderId="32" xfId="50" applyNumberFormat="1" applyFont="1" applyFill="1" applyBorder="1" applyAlignment="1" applyProtection="1">
      <alignment horizontal="center"/>
      <protection/>
    </xf>
    <xf numFmtId="171" fontId="0" fillId="0" borderId="32" xfId="54" applyFont="1" applyBorder="1" applyAlignment="1" applyProtection="1">
      <alignment horizontal="center"/>
      <protection/>
    </xf>
    <xf numFmtId="2" fontId="0" fillId="27" borderId="10" xfId="50" applyNumberFormat="1" applyFont="1" applyFill="1" applyBorder="1" applyAlignment="1" applyProtection="1">
      <alignment/>
      <protection/>
    </xf>
    <xf numFmtId="171" fontId="0" fillId="24" borderId="10" xfId="54" applyFont="1" applyFill="1" applyBorder="1" applyAlignment="1" applyProtection="1">
      <alignment/>
      <protection/>
    </xf>
    <xf numFmtId="171" fontId="0" fillId="24" borderId="16" xfId="54" applyFont="1" applyFill="1" applyBorder="1" applyAlignment="1" applyProtection="1">
      <alignment/>
      <protection/>
    </xf>
    <xf numFmtId="167" fontId="0" fillId="26" borderId="34" xfId="50" applyNumberFormat="1" applyFont="1" applyFill="1" applyBorder="1" applyAlignment="1" applyProtection="1">
      <alignment horizontal="center"/>
      <protection/>
    </xf>
    <xf numFmtId="171" fontId="0" fillId="0" borderId="28" xfId="54" applyFont="1" applyBorder="1" applyAlignment="1" applyProtection="1">
      <alignment horizontal="center"/>
      <protection/>
    </xf>
    <xf numFmtId="2" fontId="0" fillId="27" borderId="28" xfId="50" applyNumberFormat="1" applyFont="1" applyFill="1" applyBorder="1" applyAlignment="1" applyProtection="1">
      <alignment/>
      <protection/>
    </xf>
    <xf numFmtId="171" fontId="0" fillId="24" borderId="28" xfId="54" applyFont="1" applyFill="1" applyBorder="1" applyAlignment="1" applyProtection="1">
      <alignment/>
      <protection/>
    </xf>
    <xf numFmtId="171" fontId="0" fillId="24" borderId="29" xfId="54" applyFont="1" applyFill="1" applyBorder="1" applyAlignment="1" applyProtection="1">
      <alignment/>
      <protection/>
    </xf>
    <xf numFmtId="167" fontId="0" fillId="26" borderId="10" xfId="50" applyNumberFormat="1" applyFont="1" applyFill="1" applyBorder="1" applyAlignment="1" applyProtection="1">
      <alignment horizontal="center"/>
      <protection/>
    </xf>
    <xf numFmtId="167" fontId="0" fillId="26" borderId="12" xfId="50" applyNumberFormat="1" applyFont="1" applyFill="1" applyBorder="1" applyAlignment="1" applyProtection="1">
      <alignment horizontal="center"/>
      <protection/>
    </xf>
    <xf numFmtId="171" fontId="0" fillId="0" borderId="12" xfId="54" applyFont="1" applyBorder="1" applyAlignment="1" applyProtection="1">
      <alignment horizontal="center"/>
      <protection/>
    </xf>
    <xf numFmtId="2" fontId="0" fillId="27" borderId="12" xfId="50" applyNumberFormat="1" applyFont="1" applyFill="1" applyBorder="1" applyAlignment="1" applyProtection="1">
      <alignment/>
      <protection/>
    </xf>
    <xf numFmtId="171" fontId="0" fillId="24" borderId="12" xfId="54" applyFont="1" applyFill="1" applyBorder="1" applyAlignment="1" applyProtection="1">
      <alignment/>
      <protection/>
    </xf>
    <xf numFmtId="171" fontId="0" fillId="24" borderId="18" xfId="54" applyFont="1" applyFill="1" applyBorder="1" applyAlignment="1" applyProtection="1">
      <alignment/>
      <protection/>
    </xf>
    <xf numFmtId="1" fontId="0" fillId="28" borderId="0" xfId="50" applyNumberFormat="1" applyFont="1" applyFill="1" applyBorder="1" applyAlignment="1" applyProtection="1">
      <alignment horizontal="center"/>
      <protection/>
    </xf>
    <xf numFmtId="2" fontId="0" fillId="28" borderId="0" xfId="50" applyNumberFormat="1" applyFont="1" applyFill="1" applyBorder="1" applyProtection="1">
      <alignment/>
      <protection/>
    </xf>
    <xf numFmtId="167" fontId="0" fillId="28" borderId="0" xfId="50" applyNumberFormat="1" applyFont="1" applyFill="1" applyBorder="1" applyAlignment="1" applyProtection="1">
      <alignment horizontal="right"/>
      <protection/>
    </xf>
    <xf numFmtId="2" fontId="0" fillId="28" borderId="0" xfId="50" applyNumberFormat="1" applyFont="1" applyFill="1" applyBorder="1" applyAlignment="1" applyProtection="1">
      <alignment horizontal="center"/>
      <protection/>
    </xf>
    <xf numFmtId="2" fontId="0" fillId="28" borderId="0" xfId="50" applyNumberFormat="1" applyFont="1" applyFill="1" applyBorder="1" applyAlignment="1" applyProtection="1">
      <alignment/>
      <protection/>
    </xf>
    <xf numFmtId="2" fontId="0" fillId="24" borderId="0" xfId="50" applyNumberFormat="1" applyFont="1" applyFill="1" applyBorder="1" applyProtection="1">
      <alignment/>
      <protection/>
    </xf>
    <xf numFmtId="4" fontId="1" fillId="24" borderId="36" xfId="50" applyNumberFormat="1" applyFont="1" applyFill="1" applyBorder="1" applyProtection="1">
      <alignment/>
      <protection/>
    </xf>
    <xf numFmtId="2" fontId="1" fillId="0" borderId="35" xfId="50" applyNumberFormat="1" applyFont="1" applyBorder="1" applyAlignment="1" applyProtection="1">
      <alignment horizontal="center"/>
      <protection/>
    </xf>
    <xf numFmtId="2" fontId="1" fillId="27" borderId="35" xfId="50" applyNumberFormat="1" applyFont="1" applyFill="1" applyBorder="1" applyAlignment="1" applyProtection="1">
      <alignment/>
      <protection/>
    </xf>
    <xf numFmtId="10" fontId="0" fillId="24" borderId="35" xfId="52" applyNumberFormat="1" applyFont="1" applyFill="1" applyBorder="1" applyAlignment="1" applyProtection="1">
      <alignment horizontal="centerContinuous"/>
      <protection/>
    </xf>
    <xf numFmtId="10" fontId="1" fillId="24" borderId="36" xfId="52" applyNumberFormat="1" applyFont="1" applyFill="1" applyBorder="1" applyAlignment="1" applyProtection="1">
      <alignment/>
      <protection/>
    </xf>
    <xf numFmtId="10" fontId="1" fillId="24" borderId="47" xfId="52" applyNumberFormat="1" applyFont="1" applyFill="1" applyBorder="1" applyAlignment="1" applyProtection="1">
      <alignment/>
      <protection/>
    </xf>
    <xf numFmtId="2" fontId="0" fillId="24" borderId="0" xfId="50" applyNumberFormat="1" applyFont="1" applyFill="1" applyProtection="1">
      <alignment/>
      <protection/>
    </xf>
    <xf numFmtId="2" fontId="0" fillId="24" borderId="0" xfId="50" applyNumberFormat="1" applyFont="1" applyFill="1" applyAlignment="1" applyProtection="1">
      <alignment horizontal="center"/>
      <protection/>
    </xf>
    <xf numFmtId="2" fontId="0" fillId="24" borderId="0" xfId="50" applyNumberFormat="1" applyFont="1" applyFill="1" applyAlignment="1" applyProtection="1">
      <alignment/>
      <protection/>
    </xf>
    <xf numFmtId="2" fontId="0" fillId="0" borderId="0" xfId="50" applyNumberFormat="1" applyFont="1" applyProtection="1">
      <alignment/>
      <protection/>
    </xf>
    <xf numFmtId="171" fontId="1" fillId="0" borderId="48" xfId="54" applyFont="1" applyBorder="1" applyAlignment="1" applyProtection="1">
      <alignment vertical="center"/>
      <protection/>
    </xf>
    <xf numFmtId="2" fontId="0" fillId="0" borderId="36" xfId="50" applyNumberFormat="1" applyFont="1" applyBorder="1" applyAlignment="1" applyProtection="1">
      <alignment horizontal="center" vertical="center"/>
      <protection/>
    </xf>
    <xf numFmtId="2" fontId="0" fillId="0" borderId="36" xfId="50" applyNumberFormat="1" applyFont="1" applyBorder="1" applyAlignment="1" applyProtection="1">
      <alignment vertical="center"/>
      <protection/>
    </xf>
    <xf numFmtId="0" fontId="1" fillId="24" borderId="20" xfId="0" applyFont="1" applyFill="1" applyBorder="1" applyAlignment="1">
      <alignment horizontal="left" vertical="center" wrapText="1"/>
    </xf>
    <xf numFmtId="0" fontId="1" fillId="24" borderId="49" xfId="0" applyFont="1" applyFill="1" applyBorder="1" applyAlignment="1" applyProtection="1">
      <alignment horizontal="center"/>
      <protection/>
    </xf>
    <xf numFmtId="0" fontId="1" fillId="24" borderId="50" xfId="0" applyFont="1" applyFill="1" applyBorder="1" applyAlignment="1" applyProtection="1">
      <alignment horizontal="center"/>
      <protection/>
    </xf>
    <xf numFmtId="0" fontId="1" fillId="24" borderId="51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center"/>
      <protection/>
    </xf>
    <xf numFmtId="4" fontId="28" fillId="24" borderId="0" xfId="0" applyNumberFormat="1" applyFont="1" applyFill="1" applyAlignment="1" applyProtection="1">
      <alignment horizontal="center" vertical="top"/>
      <protection/>
    </xf>
    <xf numFmtId="4" fontId="8" fillId="24" borderId="10" xfId="0" applyNumberFormat="1" applyFont="1" applyFill="1" applyBorder="1" applyAlignment="1" applyProtection="1">
      <alignment horizontal="center" vertical="top"/>
      <protection/>
    </xf>
    <xf numFmtId="4" fontId="28" fillId="24" borderId="45" xfId="0" applyNumberFormat="1" applyFont="1" applyFill="1" applyBorder="1" applyAlignment="1" applyProtection="1">
      <alignment horizontal="center" vertical="top"/>
      <protection/>
    </xf>
    <xf numFmtId="4" fontId="28" fillId="24" borderId="0" xfId="0" applyNumberFormat="1" applyFont="1" applyFill="1" applyBorder="1" applyAlignment="1" applyProtection="1">
      <alignment horizontal="center" vertical="top"/>
      <protection/>
    </xf>
    <xf numFmtId="4" fontId="28" fillId="24" borderId="46" xfId="0" applyNumberFormat="1" applyFont="1" applyFill="1" applyBorder="1" applyAlignment="1" applyProtection="1">
      <alignment horizontal="center" vertical="top"/>
      <protection/>
    </xf>
    <xf numFmtId="4" fontId="27" fillId="24" borderId="30" xfId="0" applyNumberFormat="1" applyFont="1" applyFill="1" applyBorder="1" applyAlignment="1" applyProtection="1">
      <alignment horizontal="center" vertical="top"/>
      <protection/>
    </xf>
    <xf numFmtId="4" fontId="27" fillId="24" borderId="32" xfId="0" applyNumberFormat="1" applyFont="1" applyFill="1" applyBorder="1" applyAlignment="1" applyProtection="1">
      <alignment horizontal="left" vertical="top"/>
      <protection/>
    </xf>
    <xf numFmtId="4" fontId="27" fillId="24" borderId="10" xfId="0" applyNumberFormat="1" applyFont="1" applyFill="1" applyBorder="1" applyAlignment="1" applyProtection="1">
      <alignment horizontal="center" vertical="top"/>
      <protection/>
    </xf>
    <xf numFmtId="4" fontId="27" fillId="24" borderId="28" xfId="0" applyNumberFormat="1" applyFont="1" applyFill="1" applyBorder="1" applyAlignment="1" applyProtection="1">
      <alignment horizontal="center" vertical="top"/>
      <protection/>
    </xf>
    <xf numFmtId="4" fontId="27" fillId="24" borderId="32" xfId="0" applyNumberFormat="1" applyFont="1" applyFill="1" applyBorder="1" applyAlignment="1" applyProtection="1">
      <alignment horizontal="center" vertical="top"/>
      <protection/>
    </xf>
    <xf numFmtId="10" fontId="9" fillId="24" borderId="52" xfId="52" applyNumberFormat="1" applyFont="1" applyFill="1" applyBorder="1" applyAlignment="1" applyProtection="1">
      <alignment horizontal="center"/>
      <protection/>
    </xf>
    <xf numFmtId="10" fontId="9" fillId="24" borderId="53" xfId="52" applyNumberFormat="1" applyFont="1" applyFill="1" applyBorder="1" applyAlignment="1" applyProtection="1">
      <alignment horizontal="center"/>
      <protection/>
    </xf>
    <xf numFmtId="4" fontId="27" fillId="24" borderId="10" xfId="0" applyNumberFormat="1" applyFont="1" applyFill="1" applyBorder="1" applyAlignment="1" applyProtection="1">
      <alignment horizontal="left" vertical="top"/>
      <protection locked="0"/>
    </xf>
    <xf numFmtId="4" fontId="27" fillId="24" borderId="33" xfId="0" applyNumberFormat="1" applyFont="1" applyFill="1" applyBorder="1" applyAlignment="1" applyProtection="1">
      <alignment horizontal="center" vertical="top"/>
      <protection locked="0"/>
    </xf>
    <xf numFmtId="4" fontId="27" fillId="24" borderId="38" xfId="0" applyNumberFormat="1" applyFont="1" applyFill="1" applyBorder="1" applyAlignment="1" applyProtection="1">
      <alignment horizontal="center" vertical="top"/>
      <protection locked="0"/>
    </xf>
    <xf numFmtId="174" fontId="27" fillId="24" borderId="33" xfId="0" applyNumberFormat="1" applyFont="1" applyFill="1" applyBorder="1" applyAlignment="1" applyProtection="1">
      <alignment horizontal="center" vertical="top"/>
      <protection locked="0"/>
    </xf>
    <xf numFmtId="174" fontId="27" fillId="24" borderId="34" xfId="0" applyNumberFormat="1" applyFont="1" applyFill="1" applyBorder="1" applyAlignment="1" applyProtection="1">
      <alignment horizontal="center" vertical="top"/>
      <protection locked="0"/>
    </xf>
    <xf numFmtId="4" fontId="9" fillId="24" borderId="33" xfId="0" applyNumberFormat="1" applyFont="1" applyFill="1" applyBorder="1" applyAlignment="1" applyProtection="1">
      <alignment horizontal="center" vertical="top"/>
      <protection locked="0"/>
    </xf>
    <xf numFmtId="4" fontId="9" fillId="24" borderId="34" xfId="0" applyNumberFormat="1" applyFont="1" applyFill="1" applyBorder="1" applyAlignment="1" applyProtection="1">
      <alignment horizontal="center" vertical="top"/>
      <protection locked="0"/>
    </xf>
    <xf numFmtId="4" fontId="27" fillId="24" borderId="10" xfId="0" applyNumberFormat="1" applyFont="1" applyFill="1" applyBorder="1" applyAlignment="1" applyProtection="1">
      <alignment horizontal="left"/>
      <protection/>
    </xf>
    <xf numFmtId="174" fontId="27" fillId="24" borderId="52" xfId="0" applyNumberFormat="1" applyFont="1" applyFill="1" applyBorder="1" applyAlignment="1" applyProtection="1">
      <alignment horizontal="center"/>
      <protection/>
    </xf>
    <xf numFmtId="174" fontId="27" fillId="24" borderId="54" xfId="0" applyNumberFormat="1" applyFont="1" applyFill="1" applyBorder="1" applyAlignment="1" applyProtection="1">
      <alignment horizontal="center"/>
      <protection/>
    </xf>
    <xf numFmtId="194" fontId="27" fillId="24" borderId="52" xfId="0" applyNumberFormat="1" applyFont="1" applyFill="1" applyBorder="1" applyAlignment="1" applyProtection="1">
      <alignment horizontal="center"/>
      <protection/>
    </xf>
    <xf numFmtId="194" fontId="27" fillId="24" borderId="53" xfId="0" applyNumberFormat="1" applyFont="1" applyFill="1" applyBorder="1" applyAlignment="1" applyProtection="1">
      <alignment horizontal="center"/>
      <protection/>
    </xf>
    <xf numFmtId="0" fontId="1" fillId="24" borderId="2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 applyProtection="1">
      <alignment horizontal="center"/>
      <protection/>
    </xf>
    <xf numFmtId="0" fontId="1" fillId="24" borderId="43" xfId="0" applyFont="1" applyFill="1" applyBorder="1" applyAlignment="1" applyProtection="1">
      <alignment horizontal="center"/>
      <protection/>
    </xf>
    <xf numFmtId="4" fontId="35" fillId="24" borderId="13" xfId="0" applyNumberFormat="1" applyFont="1" applyFill="1" applyBorder="1" applyAlignment="1" applyProtection="1">
      <alignment horizontal="left" vertical="top"/>
      <protection/>
    </xf>
    <xf numFmtId="4" fontId="35" fillId="24" borderId="10" xfId="0" applyNumberFormat="1" applyFont="1" applyFill="1" applyBorder="1" applyAlignment="1" applyProtection="1">
      <alignment horizontal="left" vertical="top"/>
      <protection/>
    </xf>
    <xf numFmtId="4" fontId="35" fillId="24" borderId="16" xfId="0" applyNumberFormat="1" applyFont="1" applyFill="1" applyBorder="1" applyAlignment="1" applyProtection="1">
      <alignment horizontal="left" vertical="top"/>
      <protection/>
    </xf>
    <xf numFmtId="4" fontId="8" fillId="24" borderId="55" xfId="0" applyNumberFormat="1" applyFont="1" applyFill="1" applyBorder="1" applyAlignment="1" applyProtection="1">
      <alignment horizontal="center" vertical="top"/>
      <protection/>
    </xf>
    <xf numFmtId="4" fontId="8" fillId="24" borderId="56" xfId="0" applyNumberFormat="1" applyFont="1" applyFill="1" applyBorder="1" applyAlignment="1" applyProtection="1">
      <alignment horizontal="center" vertical="top"/>
      <protection/>
    </xf>
    <xf numFmtId="4" fontId="8" fillId="24" borderId="57" xfId="0" applyNumberFormat="1" applyFont="1" applyFill="1" applyBorder="1" applyAlignment="1" applyProtection="1">
      <alignment horizontal="center" vertical="top"/>
      <protection/>
    </xf>
    <xf numFmtId="4" fontId="28" fillId="24" borderId="22" xfId="0" applyNumberFormat="1" applyFont="1" applyFill="1" applyBorder="1" applyAlignment="1" applyProtection="1">
      <alignment horizontal="center" vertical="top"/>
      <protection/>
    </xf>
    <xf numFmtId="4" fontId="35" fillId="24" borderId="28" xfId="0" applyNumberFormat="1" applyFont="1" applyFill="1" applyBorder="1" applyAlignment="1" applyProtection="1">
      <alignment horizontal="center"/>
      <protection/>
    </xf>
    <xf numFmtId="4" fontId="35" fillId="24" borderId="29" xfId="0" applyNumberFormat="1" applyFont="1" applyFill="1" applyBorder="1" applyAlignment="1" applyProtection="1">
      <alignment horizontal="center"/>
      <protection/>
    </xf>
    <xf numFmtId="4" fontId="35" fillId="24" borderId="28" xfId="0" applyNumberFormat="1" applyFont="1" applyFill="1" applyBorder="1" applyAlignment="1" applyProtection="1">
      <alignment horizontal="center" vertical="top"/>
      <protection/>
    </xf>
    <xf numFmtId="4" fontId="35" fillId="24" borderId="33" xfId="0" applyNumberFormat="1" applyFont="1" applyFill="1" applyBorder="1" applyAlignment="1" applyProtection="1">
      <alignment horizontal="center" vertical="top"/>
      <protection/>
    </xf>
    <xf numFmtId="4" fontId="35" fillId="24" borderId="34" xfId="0" applyNumberFormat="1" applyFont="1" applyFill="1" applyBorder="1" applyAlignment="1" applyProtection="1">
      <alignment horizontal="center" vertical="top"/>
      <protection/>
    </xf>
    <xf numFmtId="4" fontId="35" fillId="24" borderId="38" xfId="0" applyNumberFormat="1" applyFont="1" applyFill="1" applyBorder="1" applyAlignment="1" applyProtection="1">
      <alignment horizontal="center" vertical="top"/>
      <protection/>
    </xf>
    <xf numFmtId="4" fontId="37" fillId="24" borderId="33" xfId="0" applyNumberFormat="1" applyFont="1" applyFill="1" applyBorder="1" applyAlignment="1" applyProtection="1">
      <alignment horizontal="center"/>
      <protection/>
    </xf>
    <xf numFmtId="4" fontId="37" fillId="24" borderId="44" xfId="0" applyNumberFormat="1" applyFont="1" applyFill="1" applyBorder="1" applyAlignment="1" applyProtection="1">
      <alignment horizontal="center"/>
      <protection/>
    </xf>
    <xf numFmtId="4" fontId="35" fillId="24" borderId="17" xfId="0" applyNumberFormat="1" applyFont="1" applyFill="1" applyBorder="1" applyAlignment="1" applyProtection="1">
      <alignment horizontal="left" vertical="top"/>
      <protection/>
    </xf>
    <xf numFmtId="4" fontId="35" fillId="24" borderId="12" xfId="0" applyNumberFormat="1" applyFont="1" applyFill="1" applyBorder="1" applyAlignment="1" applyProtection="1">
      <alignment horizontal="left" vertical="top"/>
      <protection/>
    </xf>
    <xf numFmtId="174" fontId="35" fillId="24" borderId="58" xfId="0" applyNumberFormat="1" applyFont="1" applyFill="1" applyBorder="1" applyAlignment="1" applyProtection="1">
      <alignment horizontal="center" vertical="top"/>
      <protection/>
    </xf>
    <xf numFmtId="194" fontId="35" fillId="24" borderId="58" xfId="0" applyNumberFormat="1" applyFont="1" applyFill="1" applyBorder="1" applyAlignment="1" applyProtection="1">
      <alignment horizontal="center" vertical="top"/>
      <protection/>
    </xf>
    <xf numFmtId="194" fontId="35" fillId="24" borderId="59" xfId="0" applyNumberFormat="1" applyFont="1" applyFill="1" applyBorder="1" applyAlignment="1" applyProtection="1">
      <alignment horizontal="center" vertical="top"/>
      <protection/>
    </xf>
    <xf numFmtId="10" fontId="37" fillId="24" borderId="59" xfId="0" applyNumberFormat="1" applyFont="1" applyFill="1" applyBorder="1" applyAlignment="1" applyProtection="1">
      <alignment horizontal="center"/>
      <protection/>
    </xf>
    <xf numFmtId="10" fontId="37" fillId="24" borderId="25" xfId="0" applyNumberFormat="1" applyFont="1" applyFill="1" applyBorder="1" applyAlignment="1" applyProtection="1">
      <alignment horizontal="center"/>
      <protection/>
    </xf>
    <xf numFmtId="171" fontId="0" fillId="24" borderId="14" xfId="54" applyFont="1" applyFill="1" applyBorder="1" applyAlignment="1" applyProtection="1">
      <alignment horizontal="left"/>
      <protection/>
    </xf>
    <xf numFmtId="171" fontId="5" fillId="24" borderId="14" xfId="54" applyFont="1" applyFill="1" applyBorder="1" applyAlignment="1" applyProtection="1">
      <alignment horizontal="center"/>
      <protection/>
    </xf>
    <xf numFmtId="2" fontId="1" fillId="0" borderId="49" xfId="50" applyNumberFormat="1" applyFont="1" applyBorder="1" applyAlignment="1" applyProtection="1">
      <alignment horizontal="center"/>
      <protection/>
    </xf>
    <xf numFmtId="2" fontId="1" fillId="0" borderId="60" xfId="50" applyNumberFormat="1" applyFont="1" applyBorder="1" applyAlignment="1" applyProtection="1">
      <alignment horizontal="center"/>
      <protection/>
    </xf>
    <xf numFmtId="2" fontId="1" fillId="0" borderId="51" xfId="50" applyNumberFormat="1" applyFont="1" applyBorder="1" applyAlignment="1" applyProtection="1">
      <alignment horizontal="center"/>
      <protection/>
    </xf>
    <xf numFmtId="2" fontId="1" fillId="0" borderId="61" xfId="50" applyNumberFormat="1" applyFont="1" applyBorder="1" applyAlignment="1" applyProtection="1">
      <alignment horizontal="center" vertical="center"/>
      <protection/>
    </xf>
    <xf numFmtId="2" fontId="1" fillId="0" borderId="36" xfId="50" applyNumberFormat="1" applyFont="1" applyBorder="1" applyAlignment="1" applyProtection="1">
      <alignment horizontal="center" vertical="center"/>
      <protection/>
    </xf>
    <xf numFmtId="1" fontId="0" fillId="0" borderId="62" xfId="50" applyNumberFormat="1" applyFont="1" applyBorder="1" applyAlignment="1" applyProtection="1">
      <alignment horizontal="center" vertical="center"/>
      <protection/>
    </xf>
    <xf numFmtId="1" fontId="0" fillId="0" borderId="63" xfId="50" applyNumberFormat="1" applyFont="1" applyBorder="1" applyAlignment="1" applyProtection="1">
      <alignment horizontal="center" vertical="center"/>
      <protection/>
    </xf>
    <xf numFmtId="1" fontId="0" fillId="0" borderId="27" xfId="50" applyNumberFormat="1" applyFont="1" applyBorder="1" applyAlignment="1" applyProtection="1">
      <alignment horizontal="center" vertical="center"/>
      <protection/>
    </xf>
    <xf numFmtId="167" fontId="0" fillId="26" borderId="28" xfId="50" applyNumberFormat="1" applyFont="1" applyFill="1" applyBorder="1" applyAlignment="1" applyProtection="1">
      <alignment horizontal="center" vertical="center"/>
      <protection/>
    </xf>
    <xf numFmtId="167" fontId="0" fillId="26" borderId="64" xfId="50" applyNumberFormat="1" applyFont="1" applyFill="1" applyBorder="1" applyAlignment="1" applyProtection="1">
      <alignment horizontal="center" vertical="center"/>
      <protection/>
    </xf>
    <xf numFmtId="167" fontId="0" fillId="26" borderId="43" xfId="50" applyNumberFormat="1" applyFont="1" applyFill="1" applyBorder="1" applyAlignment="1" applyProtection="1">
      <alignment horizontal="center" vertical="center"/>
      <protection/>
    </xf>
    <xf numFmtId="4" fontId="1" fillId="0" borderId="30" xfId="50" applyNumberFormat="1" applyFont="1" applyBorder="1" applyAlignment="1">
      <alignment horizontal="center" vertical="center"/>
      <protection/>
    </xf>
    <xf numFmtId="4" fontId="1" fillId="0" borderId="32" xfId="50" applyNumberFormat="1" applyFont="1" applyBorder="1" applyAlignment="1">
      <alignment horizontal="center" vertical="center"/>
      <protection/>
    </xf>
    <xf numFmtId="4" fontId="27" fillId="24" borderId="13" xfId="0" applyNumberFormat="1" applyFont="1" applyFill="1" applyBorder="1" applyAlignment="1" applyProtection="1">
      <alignment horizontal="left" vertical="top"/>
      <protection/>
    </xf>
    <xf numFmtId="4" fontId="35" fillId="24" borderId="10" xfId="0" applyNumberFormat="1" applyFont="1" applyFill="1" applyBorder="1" applyAlignment="1" applyProtection="1">
      <alignment horizontal="center" vertical="top"/>
      <protection/>
    </xf>
    <xf numFmtId="4" fontId="35" fillId="24" borderId="16" xfId="0" applyNumberFormat="1" applyFont="1" applyFill="1" applyBorder="1" applyAlignment="1" applyProtection="1">
      <alignment horizontal="center" vertical="top"/>
      <protection/>
    </xf>
    <xf numFmtId="4" fontId="35" fillId="24" borderId="28" xfId="0" applyNumberFormat="1" applyFont="1" applyFill="1" applyBorder="1" applyAlignment="1" applyProtection="1">
      <alignment horizontal="left" vertical="top"/>
      <protection/>
    </xf>
    <xf numFmtId="2" fontId="0" fillId="0" borderId="33" xfId="50" applyNumberFormat="1" applyFont="1" applyBorder="1" applyAlignment="1" applyProtection="1">
      <alignment horizontal="left" vertical="center"/>
      <protection/>
    </xf>
    <xf numFmtId="2" fontId="0" fillId="0" borderId="34" xfId="50" applyNumberFormat="1" applyFont="1" applyBorder="1" applyAlignment="1" applyProtection="1">
      <alignment horizontal="left" vertical="center"/>
      <protection/>
    </xf>
    <xf numFmtId="2" fontId="0" fillId="0" borderId="52" xfId="50" applyNumberFormat="1" applyFont="1" applyBorder="1" applyAlignment="1" applyProtection="1">
      <alignment horizontal="left" vertical="center"/>
      <protection/>
    </xf>
    <xf numFmtId="2" fontId="0" fillId="0" borderId="53" xfId="50" applyNumberFormat="1" applyFont="1" applyBorder="1" applyAlignment="1" applyProtection="1">
      <alignment horizontal="left" vertical="center"/>
      <protection/>
    </xf>
    <xf numFmtId="2" fontId="0" fillId="0" borderId="45" xfId="50" applyNumberFormat="1" applyFont="1" applyBorder="1" applyAlignment="1" applyProtection="1">
      <alignment horizontal="left" vertical="center"/>
      <protection/>
    </xf>
    <xf numFmtId="2" fontId="0" fillId="0" borderId="46" xfId="50" applyNumberFormat="1" applyFont="1" applyBorder="1" applyAlignment="1" applyProtection="1">
      <alignment horizontal="left" vertical="center"/>
      <protection/>
    </xf>
    <xf numFmtId="2" fontId="1" fillId="0" borderId="65" xfId="50" applyNumberFormat="1" applyFont="1" applyBorder="1" applyAlignment="1" applyProtection="1">
      <alignment horizontal="center" vertical="center"/>
      <protection/>
    </xf>
    <xf numFmtId="2" fontId="1" fillId="0" borderId="37" xfId="50" applyNumberFormat="1" applyFont="1" applyBorder="1" applyAlignment="1" applyProtection="1">
      <alignment horizontal="center" vertical="center"/>
      <protection/>
    </xf>
    <xf numFmtId="2" fontId="1" fillId="0" borderId="48" xfId="50" applyNumberFormat="1" applyFont="1" applyBorder="1" applyAlignment="1" applyProtection="1">
      <alignment horizontal="center" vertical="center"/>
      <protection/>
    </xf>
    <xf numFmtId="4" fontId="1" fillId="0" borderId="35" xfId="50" applyNumberFormat="1" applyFont="1" applyBorder="1" applyAlignment="1" applyProtection="1">
      <alignment horizontal="center" vertical="center"/>
      <protection/>
    </xf>
    <xf numFmtId="4" fontId="1" fillId="0" borderId="48" xfId="50" applyNumberFormat="1" applyFont="1" applyBorder="1" applyAlignment="1" applyProtection="1">
      <alignment horizontal="center" vertical="center"/>
      <protection/>
    </xf>
    <xf numFmtId="1" fontId="0" fillId="0" borderId="13" xfId="50" applyNumberFormat="1" applyFont="1" applyBorder="1" applyAlignment="1" applyProtection="1">
      <alignment horizontal="center" vertical="center"/>
      <protection/>
    </xf>
    <xf numFmtId="1" fontId="0" fillId="0" borderId="17" xfId="50" applyNumberFormat="1" applyFont="1" applyBorder="1" applyAlignment="1" applyProtection="1">
      <alignment horizontal="center" vertical="center"/>
      <protection/>
    </xf>
    <xf numFmtId="2" fontId="0" fillId="0" borderId="10" xfId="50" applyNumberFormat="1" applyFont="1" applyBorder="1" applyAlignment="1" applyProtection="1">
      <alignment horizontal="center" vertical="center"/>
      <protection/>
    </xf>
    <xf numFmtId="2" fontId="0" fillId="0" borderId="12" xfId="50" applyNumberFormat="1" applyFont="1" applyBorder="1" applyAlignment="1" applyProtection="1">
      <alignment horizontal="center" vertical="center"/>
      <protection/>
    </xf>
    <xf numFmtId="167" fontId="0" fillId="26" borderId="10" xfId="50" applyNumberFormat="1" applyFont="1" applyFill="1" applyBorder="1" applyAlignment="1" applyProtection="1">
      <alignment horizontal="center" vertical="center"/>
      <protection/>
    </xf>
    <xf numFmtId="167" fontId="0" fillId="26" borderId="12" xfId="50" applyNumberFormat="1" applyFont="1" applyFill="1" applyBorder="1" applyAlignment="1" applyProtection="1">
      <alignment horizontal="center" vertical="center"/>
      <protection/>
    </xf>
    <xf numFmtId="4" fontId="1" fillId="0" borderId="31" xfId="50" applyNumberFormat="1" applyFont="1" applyBorder="1" applyAlignment="1">
      <alignment horizontal="center" vertical="center"/>
      <protection/>
    </xf>
    <xf numFmtId="4" fontId="1" fillId="0" borderId="66" xfId="50" applyNumberFormat="1" applyFont="1" applyBorder="1" applyAlignment="1" applyProtection="1">
      <alignment horizontal="center" vertical="center"/>
      <protection/>
    </xf>
    <xf numFmtId="4" fontId="0" fillId="24" borderId="30" xfId="0" applyNumberFormat="1" applyFont="1" applyFill="1" applyBorder="1" applyAlignment="1" applyProtection="1">
      <alignment horizontal="left" vertical="top"/>
      <protection/>
    </xf>
    <xf numFmtId="4" fontId="0" fillId="24" borderId="31" xfId="0" applyNumberFormat="1" applyFont="1" applyFill="1" applyBorder="1" applyAlignment="1" applyProtection="1">
      <alignment horizontal="left" vertical="top"/>
      <protection/>
    </xf>
    <xf numFmtId="4" fontId="0" fillId="24" borderId="32" xfId="0" applyNumberFormat="1" applyFont="1" applyFill="1" applyBorder="1" applyAlignment="1" applyProtection="1">
      <alignment horizontal="left" vertical="top"/>
      <protection/>
    </xf>
    <xf numFmtId="4" fontId="0" fillId="24" borderId="30" xfId="0" applyNumberFormat="1" applyFont="1" applyFill="1" applyBorder="1" applyAlignment="1" applyProtection="1">
      <alignment horizontal="center" vertical="top"/>
      <protection/>
    </xf>
    <xf numFmtId="4" fontId="0" fillId="24" borderId="31" xfId="0" applyNumberFormat="1" applyFont="1" applyFill="1" applyBorder="1" applyAlignment="1" applyProtection="1">
      <alignment horizontal="center" vertical="top"/>
      <protection/>
    </xf>
    <xf numFmtId="4" fontId="0" fillId="24" borderId="32" xfId="0" applyNumberFormat="1" applyFont="1" applyFill="1" applyBorder="1" applyAlignment="1" applyProtection="1">
      <alignment horizontal="center" vertical="top"/>
      <protection/>
    </xf>
    <xf numFmtId="0" fontId="0" fillId="24" borderId="2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0" fillId="24" borderId="23" xfId="0" applyFill="1" applyBorder="1" applyAlignment="1">
      <alignment horizontal="left" wrapText="1"/>
    </xf>
    <xf numFmtId="4" fontId="28" fillId="24" borderId="54" xfId="0" applyNumberFormat="1" applyFont="1" applyFill="1" applyBorder="1" applyAlignment="1" applyProtection="1">
      <alignment horizontal="center" vertical="top"/>
      <protection/>
    </xf>
    <xf numFmtId="4" fontId="8" fillId="24" borderId="30" xfId="0" applyNumberFormat="1" applyFont="1" applyFill="1" applyBorder="1" applyAlignment="1" applyProtection="1">
      <alignment horizontal="center" vertical="top"/>
      <protection/>
    </xf>
    <xf numFmtId="4" fontId="8" fillId="24" borderId="31" xfId="0" applyNumberFormat="1" applyFont="1" applyFill="1" applyBorder="1" applyAlignment="1" applyProtection="1">
      <alignment horizontal="center" vertical="top"/>
      <protection/>
    </xf>
    <xf numFmtId="4" fontId="8" fillId="24" borderId="32" xfId="0" applyNumberFormat="1" applyFont="1" applyFill="1" applyBorder="1" applyAlignment="1" applyProtection="1">
      <alignment horizontal="center" vertical="top"/>
      <protection/>
    </xf>
    <xf numFmtId="4" fontId="28" fillId="24" borderId="31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0687050"/>
          <a:ext cx="1020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75" zoomScaleNormal="75" zoomScaleSheetLayoutView="75" workbookViewId="0" topLeftCell="A1">
      <selection activeCell="H10" sqref="H10:I10"/>
    </sheetView>
  </sheetViews>
  <sheetFormatPr defaultColWidth="9.140625" defaultRowHeight="12.75"/>
  <cols>
    <col min="1" max="1" width="17.28125" style="10" customWidth="1"/>
    <col min="2" max="2" width="13.00390625" style="10" customWidth="1"/>
    <col min="3" max="3" width="61.421875" style="10" customWidth="1"/>
    <col min="4" max="4" width="9.140625" style="10" customWidth="1"/>
    <col min="5" max="6" width="12.7109375" style="10" customWidth="1"/>
    <col min="7" max="7" width="14.7109375" style="10" customWidth="1"/>
    <col min="8" max="8" width="12.7109375" style="10" customWidth="1"/>
    <col min="9" max="9" width="14.7109375" style="10" customWidth="1"/>
    <col min="10" max="16384" width="9.140625" style="10" customWidth="1"/>
  </cols>
  <sheetData>
    <row r="1" spans="1:9" s="11" customFormat="1" ht="30" customHeight="1">
      <c r="A1" s="175" t="s">
        <v>35</v>
      </c>
      <c r="B1" s="175"/>
      <c r="C1" s="175"/>
      <c r="D1" s="175"/>
      <c r="E1" s="175"/>
      <c r="F1" s="175"/>
      <c r="G1" s="175"/>
      <c r="H1" s="175"/>
      <c r="I1" s="175"/>
    </row>
    <row r="2" spans="1:9" s="11" customFormat="1" ht="30" customHeight="1">
      <c r="A2" s="176" t="s">
        <v>45</v>
      </c>
      <c r="B2" s="176"/>
      <c r="C2" s="176"/>
      <c r="D2" s="176"/>
      <c r="E2" s="176"/>
      <c r="F2" s="176"/>
      <c r="G2" s="176"/>
      <c r="H2" s="176"/>
      <c r="I2" s="176"/>
    </row>
    <row r="3" spans="1:7" s="11" customFormat="1" ht="23.25">
      <c r="A3" s="13"/>
      <c r="B3" s="13"/>
      <c r="C3" s="13"/>
      <c r="D3" s="13"/>
      <c r="E3" s="13"/>
      <c r="F3" s="13"/>
      <c r="G3" s="13"/>
    </row>
    <row r="4" spans="1:9" ht="23.25">
      <c r="A4" s="177" t="s">
        <v>79</v>
      </c>
      <c r="B4" s="177"/>
      <c r="C4" s="177"/>
      <c r="D4" s="177"/>
      <c r="E4" s="177"/>
      <c r="F4" s="177"/>
      <c r="G4" s="177"/>
      <c r="H4" s="177"/>
      <c r="I4" s="177"/>
    </row>
    <row r="5" spans="1:9" ht="4.5" customHeight="1">
      <c r="A5" s="178"/>
      <c r="B5" s="179"/>
      <c r="C5" s="179"/>
      <c r="D5" s="179"/>
      <c r="E5" s="179"/>
      <c r="F5" s="179"/>
      <c r="G5" s="179"/>
      <c r="H5" s="179"/>
      <c r="I5" s="180"/>
    </row>
    <row r="6" spans="1:9" ht="18" customHeight="1">
      <c r="A6" s="108" t="s">
        <v>105</v>
      </c>
      <c r="B6" s="109"/>
      <c r="C6" s="109"/>
      <c r="D6" s="109"/>
      <c r="E6" s="182"/>
      <c r="F6" s="181" t="s">
        <v>106</v>
      </c>
      <c r="G6" s="115"/>
      <c r="H6" s="115"/>
      <c r="I6" s="116"/>
    </row>
    <row r="7" spans="1:9" ht="18" customHeight="1">
      <c r="A7" s="117" t="s">
        <v>107</v>
      </c>
      <c r="B7" s="117"/>
      <c r="C7" s="117"/>
      <c r="D7" s="117"/>
      <c r="E7" s="117"/>
      <c r="F7" s="117"/>
      <c r="G7" s="117"/>
      <c r="H7" s="117"/>
      <c r="I7" s="117"/>
    </row>
    <row r="8" spans="1:9" ht="18" customHeight="1">
      <c r="A8" s="108" t="s">
        <v>95</v>
      </c>
      <c r="B8" s="109"/>
      <c r="C8" s="182"/>
      <c r="D8" s="183" t="s">
        <v>96</v>
      </c>
      <c r="E8" s="183"/>
      <c r="F8" s="184"/>
      <c r="G8" s="184"/>
      <c r="H8" s="181" t="s">
        <v>11</v>
      </c>
      <c r="I8" s="185"/>
    </row>
    <row r="9" spans="1:9" ht="18" customHeight="1">
      <c r="A9" s="188" t="s">
        <v>104</v>
      </c>
      <c r="B9" s="188"/>
      <c r="C9" s="188"/>
      <c r="D9" s="189" t="s">
        <v>99</v>
      </c>
      <c r="E9" s="190"/>
      <c r="F9" s="191" t="s">
        <v>100</v>
      </c>
      <c r="G9" s="192"/>
      <c r="H9" s="193" t="s">
        <v>101</v>
      </c>
      <c r="I9" s="194"/>
    </row>
    <row r="10" spans="1:9" ht="18" customHeight="1">
      <c r="A10" s="195" t="s">
        <v>108</v>
      </c>
      <c r="B10" s="195"/>
      <c r="C10" s="195"/>
      <c r="D10" s="196">
        <v>40787</v>
      </c>
      <c r="E10" s="197"/>
      <c r="F10" s="198">
        <v>41052</v>
      </c>
      <c r="G10" s="199"/>
      <c r="H10" s="186">
        <v>0.2111</v>
      </c>
      <c r="I10" s="187"/>
    </row>
    <row r="11" ht="4.5" customHeight="1" thickBot="1">
      <c r="D11" s="39"/>
    </row>
    <row r="12" spans="1:9" s="14" customFormat="1" ht="12.75">
      <c r="A12" s="55" t="s">
        <v>84</v>
      </c>
      <c r="B12" s="202" t="s">
        <v>20</v>
      </c>
      <c r="C12" s="202" t="s">
        <v>80</v>
      </c>
      <c r="D12" s="202" t="s">
        <v>75</v>
      </c>
      <c r="E12" s="202" t="s">
        <v>34</v>
      </c>
      <c r="F12" s="172" t="s">
        <v>81</v>
      </c>
      <c r="G12" s="173"/>
      <c r="H12" s="172" t="s">
        <v>82</v>
      </c>
      <c r="I12" s="174"/>
    </row>
    <row r="13" spans="1:9" s="14" customFormat="1" ht="12.75">
      <c r="A13" s="56" t="s">
        <v>85</v>
      </c>
      <c r="B13" s="203"/>
      <c r="C13" s="203"/>
      <c r="D13" s="203"/>
      <c r="E13" s="203"/>
      <c r="F13" s="57" t="s">
        <v>36</v>
      </c>
      <c r="G13" s="58" t="s">
        <v>31</v>
      </c>
      <c r="H13" s="57" t="s">
        <v>36</v>
      </c>
      <c r="I13" s="59" t="s">
        <v>31</v>
      </c>
    </row>
    <row r="14" spans="1:9" s="14" customFormat="1" ht="12.75">
      <c r="A14" s="17"/>
      <c r="B14" s="6" t="s">
        <v>43</v>
      </c>
      <c r="C14" s="3" t="s">
        <v>22</v>
      </c>
      <c r="D14" s="1"/>
      <c r="E14" s="5"/>
      <c r="F14" s="27"/>
      <c r="G14" s="12"/>
      <c r="H14" s="27"/>
      <c r="I14" s="29"/>
    </row>
    <row r="15" spans="1:9" s="14" customFormat="1" ht="25.5">
      <c r="A15" s="17" t="s">
        <v>76</v>
      </c>
      <c r="B15" s="82" t="s">
        <v>12</v>
      </c>
      <c r="C15" s="4" t="s">
        <v>98</v>
      </c>
      <c r="D15" s="1" t="s">
        <v>33</v>
      </c>
      <c r="E15" s="5">
        <v>4.5</v>
      </c>
      <c r="F15" s="5">
        <v>213.38</v>
      </c>
      <c r="G15" s="60">
        <f>F15*E15</f>
        <v>960.21</v>
      </c>
      <c r="H15" s="60">
        <f>F15+F15*$H$10</f>
        <v>258.424518</v>
      </c>
      <c r="I15" s="61">
        <f>H15*E15</f>
        <v>1162.9103309999998</v>
      </c>
    </row>
    <row r="16" spans="1:9" s="14" customFormat="1" ht="38.25">
      <c r="A16" s="62" t="s">
        <v>46</v>
      </c>
      <c r="B16" s="82" t="s">
        <v>13</v>
      </c>
      <c r="C16" s="63" t="s">
        <v>112</v>
      </c>
      <c r="D16" s="64" t="s">
        <v>51</v>
      </c>
      <c r="E16" s="60">
        <v>3</v>
      </c>
      <c r="F16" s="5">
        <v>463.07</v>
      </c>
      <c r="G16" s="60">
        <f>F16*E16</f>
        <v>1389.21</v>
      </c>
      <c r="H16" s="60">
        <f>F16+F16*$H$10</f>
        <v>560.824077</v>
      </c>
      <c r="I16" s="61">
        <f>H16*E16</f>
        <v>1682.472231</v>
      </c>
    </row>
    <row r="17" spans="1:9" s="14" customFormat="1" ht="12.75">
      <c r="A17" s="17" t="s">
        <v>49</v>
      </c>
      <c r="B17" s="82" t="s">
        <v>14</v>
      </c>
      <c r="C17" s="4" t="s">
        <v>47</v>
      </c>
      <c r="D17" s="1" t="s">
        <v>39</v>
      </c>
      <c r="E17" s="5">
        <v>1</v>
      </c>
      <c r="F17" s="5">
        <v>377.09</v>
      </c>
      <c r="G17" s="60">
        <f>F17*E17</f>
        <v>377.09</v>
      </c>
      <c r="H17" s="60">
        <f>F17+F17*$H$10</f>
        <v>456.693699</v>
      </c>
      <c r="I17" s="61">
        <f>H17*E17</f>
        <v>456.693699</v>
      </c>
    </row>
    <row r="18" spans="1:9" s="14" customFormat="1" ht="12.75">
      <c r="A18" s="17" t="s">
        <v>50</v>
      </c>
      <c r="B18" s="82" t="s">
        <v>15</v>
      </c>
      <c r="C18" s="4" t="s">
        <v>48</v>
      </c>
      <c r="D18" s="1" t="s">
        <v>39</v>
      </c>
      <c r="E18" s="5">
        <v>1</v>
      </c>
      <c r="F18" s="5">
        <v>886.9</v>
      </c>
      <c r="G18" s="60">
        <f>F18*E18</f>
        <v>886.9</v>
      </c>
      <c r="H18" s="60">
        <f>F18+F18*$H$10</f>
        <v>1074.12459</v>
      </c>
      <c r="I18" s="61">
        <f>H18*E18</f>
        <v>1074.12459</v>
      </c>
    </row>
    <row r="19" spans="1:9" s="14" customFormat="1" ht="12.75">
      <c r="A19" s="17" t="s">
        <v>103</v>
      </c>
      <c r="B19" s="82" t="s">
        <v>16</v>
      </c>
      <c r="C19" s="4" t="s">
        <v>102</v>
      </c>
      <c r="D19" s="1" t="s">
        <v>33</v>
      </c>
      <c r="E19" s="5">
        <v>3176.87</v>
      </c>
      <c r="F19" s="5">
        <v>0.32</v>
      </c>
      <c r="G19" s="60">
        <f>F19*E19</f>
        <v>1016.5984</v>
      </c>
      <c r="H19" s="60">
        <f>F19+F19*$H$10</f>
        <v>0.387552</v>
      </c>
      <c r="I19" s="61">
        <f>H19*E19</f>
        <v>1231.20232224</v>
      </c>
    </row>
    <row r="20" spans="1:9" s="14" customFormat="1" ht="12.75">
      <c r="A20" s="16"/>
      <c r="B20" s="7"/>
      <c r="C20" s="21" t="s">
        <v>90</v>
      </c>
      <c r="D20" s="1"/>
      <c r="E20" s="5"/>
      <c r="F20" s="27"/>
      <c r="G20" s="27">
        <f>SUM(G15:G19)</f>
        <v>4630.008400000001</v>
      </c>
      <c r="H20" s="60"/>
      <c r="I20" s="110">
        <f>SUM(I15:I19)</f>
        <v>5607.40317324</v>
      </c>
    </row>
    <row r="21" spans="1:9" s="14" customFormat="1" ht="12.75">
      <c r="A21" s="16"/>
      <c r="B21" s="12"/>
      <c r="C21" s="12"/>
      <c r="D21" s="12"/>
      <c r="E21" s="12"/>
      <c r="F21" s="27"/>
      <c r="G21" s="60"/>
      <c r="H21" s="60"/>
      <c r="I21" s="61"/>
    </row>
    <row r="22" spans="1:9" s="14" customFormat="1" ht="12.75">
      <c r="A22" s="16"/>
      <c r="B22" s="12" t="s">
        <v>44</v>
      </c>
      <c r="C22" s="77" t="s">
        <v>89</v>
      </c>
      <c r="D22" s="12"/>
      <c r="E22" s="12"/>
      <c r="F22" s="27"/>
      <c r="G22" s="60"/>
      <c r="H22" s="60"/>
      <c r="I22" s="61"/>
    </row>
    <row r="23" spans="1:9" s="8" customFormat="1" ht="12.75">
      <c r="A23" s="111" t="s">
        <v>93</v>
      </c>
      <c r="B23" s="22" t="s">
        <v>37</v>
      </c>
      <c r="C23" s="74" t="s">
        <v>110</v>
      </c>
      <c r="D23" s="23" t="s">
        <v>32</v>
      </c>
      <c r="E23" s="18">
        <v>1438.8</v>
      </c>
      <c r="F23" s="18">
        <v>19.24</v>
      </c>
      <c r="G23" s="60">
        <f>F23*E23</f>
        <v>27682.511999999995</v>
      </c>
      <c r="H23" s="60">
        <f>F23+F23*$H$10</f>
        <v>23.301564</v>
      </c>
      <c r="I23" s="61">
        <f>H23*E23</f>
        <v>33526.290283199996</v>
      </c>
    </row>
    <row r="24" spans="1:9" s="2" customFormat="1" ht="25.5">
      <c r="A24" s="65">
        <v>73676</v>
      </c>
      <c r="B24" s="22" t="s">
        <v>17</v>
      </c>
      <c r="C24" s="78" t="s">
        <v>111</v>
      </c>
      <c r="D24" s="66" t="s">
        <v>32</v>
      </c>
      <c r="E24" s="60">
        <v>1438.8</v>
      </c>
      <c r="F24" s="60">
        <v>26.73</v>
      </c>
      <c r="G24" s="60">
        <f>F24*E24</f>
        <v>38459.123999999996</v>
      </c>
      <c r="H24" s="60">
        <f>F24+F24*$H$10</f>
        <v>32.372703</v>
      </c>
      <c r="I24" s="61">
        <f>H24*E24</f>
        <v>46577.8450764</v>
      </c>
    </row>
    <row r="25" spans="1:9" s="14" customFormat="1" ht="12.75">
      <c r="A25" s="65" t="s">
        <v>77</v>
      </c>
      <c r="B25" s="22" t="s">
        <v>38</v>
      </c>
      <c r="C25" s="79" t="s">
        <v>109</v>
      </c>
      <c r="D25" s="66" t="s">
        <v>39</v>
      </c>
      <c r="E25" s="60">
        <v>4</v>
      </c>
      <c r="F25" s="60">
        <v>95.36</v>
      </c>
      <c r="G25" s="60">
        <f>F25*E25</f>
        <v>381.44</v>
      </c>
      <c r="H25" s="60">
        <f>F25+F25*$H$10</f>
        <v>115.49049600000001</v>
      </c>
      <c r="I25" s="61">
        <f>H25*E25</f>
        <v>461.96198400000003</v>
      </c>
    </row>
    <row r="26" spans="1:9" s="19" customFormat="1" ht="12.75">
      <c r="A26" s="67"/>
      <c r="B26" s="12"/>
      <c r="C26" s="21" t="s">
        <v>91</v>
      </c>
      <c r="D26" s="66"/>
      <c r="E26" s="12"/>
      <c r="F26" s="27"/>
      <c r="G26" s="27">
        <f>SUM(G23:G25)</f>
        <v>66523.076</v>
      </c>
      <c r="H26" s="27"/>
      <c r="I26" s="110">
        <f>SUM(I23:I25)</f>
        <v>80566.09734359999</v>
      </c>
    </row>
    <row r="27" spans="1:9" s="14" customFormat="1" ht="12.75">
      <c r="A27" s="65"/>
      <c r="B27" s="12"/>
      <c r="C27" s="80"/>
      <c r="D27" s="66"/>
      <c r="E27" s="12"/>
      <c r="F27" s="27"/>
      <c r="G27" s="60"/>
      <c r="H27" s="60"/>
      <c r="I27" s="61"/>
    </row>
    <row r="28" spans="1:9" s="14" customFormat="1" ht="12.75">
      <c r="A28" s="65"/>
      <c r="B28" s="12" t="s">
        <v>53</v>
      </c>
      <c r="C28" s="81" t="s">
        <v>88</v>
      </c>
      <c r="D28" s="66"/>
      <c r="E28" s="12"/>
      <c r="F28" s="27"/>
      <c r="G28" s="60"/>
      <c r="H28" s="60"/>
      <c r="I28" s="61"/>
    </row>
    <row r="29" spans="1:9" s="14" customFormat="1" ht="12.75">
      <c r="A29" s="65" t="s">
        <v>77</v>
      </c>
      <c r="B29" s="83" t="s">
        <v>18</v>
      </c>
      <c r="C29" s="80" t="s">
        <v>0</v>
      </c>
      <c r="D29" s="66" t="s">
        <v>39</v>
      </c>
      <c r="E29" s="60">
        <v>24</v>
      </c>
      <c r="F29" s="60">
        <v>157.44</v>
      </c>
      <c r="G29" s="60">
        <f>F29*E29</f>
        <v>3778.56</v>
      </c>
      <c r="H29" s="60">
        <f>F29+F29*$H$10</f>
        <v>190.67558400000001</v>
      </c>
      <c r="I29" s="61">
        <f>H29*E29</f>
        <v>4576.214016</v>
      </c>
    </row>
    <row r="30" spans="1:9" s="14" customFormat="1" ht="12.75">
      <c r="A30" s="65" t="s">
        <v>77</v>
      </c>
      <c r="B30" s="83" t="s">
        <v>19</v>
      </c>
      <c r="C30" s="80" t="s">
        <v>1</v>
      </c>
      <c r="D30" s="66" t="s">
        <v>39</v>
      </c>
      <c r="E30" s="60">
        <v>24</v>
      </c>
      <c r="F30" s="60">
        <v>234.84</v>
      </c>
      <c r="G30" s="60">
        <f>F30*E30</f>
        <v>5636.16</v>
      </c>
      <c r="H30" s="60">
        <f>F30+F30*$H$10</f>
        <v>284.414724</v>
      </c>
      <c r="I30" s="61">
        <f>H30*E30</f>
        <v>6825.9533759999995</v>
      </c>
    </row>
    <row r="31" spans="1:9" s="14" customFormat="1" ht="25.5">
      <c r="A31" s="17" t="s">
        <v>78</v>
      </c>
      <c r="B31" s="83" t="s">
        <v>54</v>
      </c>
      <c r="C31" s="4" t="s">
        <v>52</v>
      </c>
      <c r="D31" s="1" t="s">
        <v>33</v>
      </c>
      <c r="E31" s="5">
        <v>2500.14</v>
      </c>
      <c r="F31" s="5">
        <v>7.33</v>
      </c>
      <c r="G31" s="60">
        <f>F31*E31</f>
        <v>18326.0262</v>
      </c>
      <c r="H31" s="60">
        <f>F31+F31*$H$10</f>
        <v>8.877363</v>
      </c>
      <c r="I31" s="61">
        <f>H31*E31</f>
        <v>22194.65033082</v>
      </c>
    </row>
    <row r="32" spans="1:9" s="19" customFormat="1" ht="12.75">
      <c r="A32" s="16"/>
      <c r="B32" s="12"/>
      <c r="C32" s="21" t="s">
        <v>92</v>
      </c>
      <c r="D32" s="12"/>
      <c r="E32" s="12"/>
      <c r="F32" s="27"/>
      <c r="G32" s="27">
        <f>SUM(G29:G31)</f>
        <v>27740.7462</v>
      </c>
      <c r="H32" s="27"/>
      <c r="I32" s="110">
        <f>SUM(I29:I31)</f>
        <v>33596.81772282</v>
      </c>
    </row>
    <row r="33" spans="1:9" s="19" customFormat="1" ht="12.75">
      <c r="A33" s="16"/>
      <c r="B33" s="12"/>
      <c r="C33" s="21"/>
      <c r="D33" s="12"/>
      <c r="E33" s="12"/>
      <c r="F33" s="27"/>
      <c r="G33" s="27"/>
      <c r="H33" s="27"/>
      <c r="I33" s="110"/>
    </row>
    <row r="34" spans="1:9" s="19" customFormat="1" ht="12.75">
      <c r="A34" s="16"/>
      <c r="B34" s="12" t="s">
        <v>113</v>
      </c>
      <c r="C34" s="21" t="s">
        <v>114</v>
      </c>
      <c r="D34" s="12"/>
      <c r="E34" s="12"/>
      <c r="F34" s="27"/>
      <c r="G34" s="27"/>
      <c r="H34" s="27"/>
      <c r="I34" s="110"/>
    </row>
    <row r="35" spans="1:9" s="2" customFormat="1" ht="12.75">
      <c r="A35" s="65" t="s">
        <v>133</v>
      </c>
      <c r="B35" s="66" t="s">
        <v>116</v>
      </c>
      <c r="C35" s="20" t="s">
        <v>129</v>
      </c>
      <c r="D35" s="66" t="s">
        <v>130</v>
      </c>
      <c r="E35" s="60">
        <v>18.76</v>
      </c>
      <c r="F35" s="60">
        <v>18.35</v>
      </c>
      <c r="G35" s="60">
        <f>F35*E35</f>
        <v>344.24600000000004</v>
      </c>
      <c r="H35" s="60">
        <f>F35+F35*$H$10</f>
        <v>22.223685000000003</v>
      </c>
      <c r="I35" s="61">
        <f>H35*E35</f>
        <v>416.9163306000001</v>
      </c>
    </row>
    <row r="36" spans="1:9" s="2" customFormat="1" ht="12.75">
      <c r="A36" s="65" t="s">
        <v>134</v>
      </c>
      <c r="B36" s="66" t="s">
        <v>119</v>
      </c>
      <c r="C36" s="20" t="s">
        <v>131</v>
      </c>
      <c r="D36" s="66" t="s">
        <v>32</v>
      </c>
      <c r="E36" s="60">
        <v>46.89</v>
      </c>
      <c r="F36" s="60">
        <v>2.06</v>
      </c>
      <c r="G36" s="60">
        <f>F36*E36</f>
        <v>96.5934</v>
      </c>
      <c r="H36" s="60">
        <f>F36+F36*$H$10</f>
        <v>2.494866</v>
      </c>
      <c r="I36" s="61">
        <f>H36*E36</f>
        <v>116.98426674000001</v>
      </c>
    </row>
    <row r="37" spans="1:9" s="2" customFormat="1" ht="12.75">
      <c r="A37" s="65" t="s">
        <v>135</v>
      </c>
      <c r="B37" s="66" t="s">
        <v>121</v>
      </c>
      <c r="C37" s="20" t="s">
        <v>132</v>
      </c>
      <c r="D37" s="66" t="s">
        <v>130</v>
      </c>
      <c r="E37" s="60">
        <v>18.31</v>
      </c>
      <c r="F37" s="60">
        <v>12.85</v>
      </c>
      <c r="G37" s="60">
        <f>F37*E37</f>
        <v>235.28349999999998</v>
      </c>
      <c r="H37" s="60">
        <f>F37+F37*$H$10</f>
        <v>15.562635</v>
      </c>
      <c r="I37" s="61">
        <f>H37*E37</f>
        <v>284.95184685</v>
      </c>
    </row>
    <row r="38" spans="1:9" s="2" customFormat="1" ht="12.75">
      <c r="A38" s="65" t="s">
        <v>136</v>
      </c>
      <c r="B38" s="66" t="s">
        <v>123</v>
      </c>
      <c r="C38" s="20" t="s">
        <v>128</v>
      </c>
      <c r="D38" s="66" t="s">
        <v>39</v>
      </c>
      <c r="E38" s="60">
        <v>7</v>
      </c>
      <c r="F38" s="60">
        <v>54.37</v>
      </c>
      <c r="G38" s="60">
        <f aca="true" t="shared" si="0" ref="G38:G44">F38*E38</f>
        <v>380.59</v>
      </c>
      <c r="H38" s="60">
        <f aca="true" t="shared" si="1" ref="H38:H44">F38+F38*$H$10</f>
        <v>65.847507</v>
      </c>
      <c r="I38" s="61">
        <f aca="true" t="shared" si="2" ref="I38:I44">H38*E38</f>
        <v>460.93254899999994</v>
      </c>
    </row>
    <row r="39" spans="1:9" s="2" customFormat="1" ht="12.75">
      <c r="A39" s="65" t="s">
        <v>115</v>
      </c>
      <c r="B39" s="66" t="s">
        <v>125</v>
      </c>
      <c r="C39" s="20" t="s">
        <v>117</v>
      </c>
      <c r="D39" s="66" t="s">
        <v>118</v>
      </c>
      <c r="E39" s="60">
        <v>135</v>
      </c>
      <c r="F39" s="60">
        <v>4.46</v>
      </c>
      <c r="G39" s="60">
        <f t="shared" si="0"/>
        <v>602.1</v>
      </c>
      <c r="H39" s="60">
        <f t="shared" si="1"/>
        <v>5.401506</v>
      </c>
      <c r="I39" s="61">
        <f t="shared" si="2"/>
        <v>729.2033100000001</v>
      </c>
    </row>
    <row r="40" spans="1:9" s="2" customFormat="1" ht="12.75">
      <c r="A40" s="65"/>
      <c r="B40" s="66" t="s">
        <v>127</v>
      </c>
      <c r="C40" s="20" t="s">
        <v>148</v>
      </c>
      <c r="D40" s="66" t="s">
        <v>118</v>
      </c>
      <c r="E40" s="60">
        <v>926</v>
      </c>
      <c r="F40" s="60">
        <v>2.42</v>
      </c>
      <c r="G40" s="60">
        <f t="shared" si="0"/>
        <v>2240.92</v>
      </c>
      <c r="H40" s="60">
        <f t="shared" si="1"/>
        <v>2.930862</v>
      </c>
      <c r="I40" s="61">
        <f t="shared" si="2"/>
        <v>2713.978212</v>
      </c>
    </row>
    <row r="41" spans="1:9" s="2" customFormat="1" ht="12.75">
      <c r="A41" s="65" t="s">
        <v>138</v>
      </c>
      <c r="B41" s="66" t="s">
        <v>142</v>
      </c>
      <c r="C41" s="20" t="s">
        <v>120</v>
      </c>
      <c r="D41" s="66" t="s">
        <v>118</v>
      </c>
      <c r="E41" s="60">
        <v>10</v>
      </c>
      <c r="F41" s="60">
        <v>4.7</v>
      </c>
      <c r="G41" s="60">
        <f t="shared" si="0"/>
        <v>47</v>
      </c>
      <c r="H41" s="60">
        <f t="shared" si="1"/>
        <v>5.69217</v>
      </c>
      <c r="I41" s="61">
        <f t="shared" si="2"/>
        <v>56.9217</v>
      </c>
    </row>
    <row r="42" spans="1:9" s="2" customFormat="1" ht="25.5">
      <c r="A42" s="65" t="s">
        <v>139</v>
      </c>
      <c r="B42" s="66" t="s">
        <v>143</v>
      </c>
      <c r="C42" s="107" t="s">
        <v>122</v>
      </c>
      <c r="D42" s="66" t="s">
        <v>39</v>
      </c>
      <c r="E42" s="60">
        <v>7</v>
      </c>
      <c r="F42" s="60">
        <v>335.82</v>
      </c>
      <c r="G42" s="60">
        <f t="shared" si="0"/>
        <v>2350.74</v>
      </c>
      <c r="H42" s="60">
        <f t="shared" si="1"/>
        <v>406.71160199999997</v>
      </c>
      <c r="I42" s="61">
        <f t="shared" si="2"/>
        <v>2846.981214</v>
      </c>
    </row>
    <row r="43" spans="1:9" s="2" customFormat="1" ht="25.5">
      <c r="A43" s="65"/>
      <c r="B43" s="66" t="s">
        <v>144</v>
      </c>
      <c r="C43" s="107" t="s">
        <v>124</v>
      </c>
      <c r="D43" s="66" t="s">
        <v>39</v>
      </c>
      <c r="E43" s="60">
        <v>14</v>
      </c>
      <c r="F43" s="60">
        <v>466.95</v>
      </c>
      <c r="G43" s="60">
        <f t="shared" si="0"/>
        <v>6537.3</v>
      </c>
      <c r="H43" s="60">
        <f t="shared" si="1"/>
        <v>565.523145</v>
      </c>
      <c r="I43" s="61">
        <f t="shared" si="2"/>
        <v>7917.32403</v>
      </c>
    </row>
    <row r="44" spans="1:9" s="2" customFormat="1" ht="12.75">
      <c r="A44" s="65" t="s">
        <v>140</v>
      </c>
      <c r="B44" s="66" t="s">
        <v>145</v>
      </c>
      <c r="C44" s="20" t="s">
        <v>126</v>
      </c>
      <c r="D44" s="66" t="s">
        <v>39</v>
      </c>
      <c r="E44" s="60">
        <v>7</v>
      </c>
      <c r="F44" s="60">
        <v>21.87</v>
      </c>
      <c r="G44" s="60">
        <f t="shared" si="0"/>
        <v>153.09</v>
      </c>
      <c r="H44" s="60">
        <f t="shared" si="1"/>
        <v>26.486757</v>
      </c>
      <c r="I44" s="61">
        <f t="shared" si="2"/>
        <v>185.407299</v>
      </c>
    </row>
    <row r="45" spans="1:9" s="2" customFormat="1" ht="12.75">
      <c r="A45" s="65" t="s">
        <v>141</v>
      </c>
      <c r="B45" s="66" t="s">
        <v>146</v>
      </c>
      <c r="C45" s="20" t="s">
        <v>137</v>
      </c>
      <c r="D45" s="66" t="s">
        <v>39</v>
      </c>
      <c r="E45" s="60">
        <v>3</v>
      </c>
      <c r="F45" s="60">
        <v>31.75</v>
      </c>
      <c r="G45" s="60">
        <f>F45*E45</f>
        <v>95.25</v>
      </c>
      <c r="H45" s="60">
        <f>F45+F45*$H$10</f>
        <v>38.452425</v>
      </c>
      <c r="I45" s="61">
        <f>H45*E45</f>
        <v>115.35727499999999</v>
      </c>
    </row>
    <row r="46" spans="1:9" s="19" customFormat="1" ht="12.75">
      <c r="A46" s="16"/>
      <c r="B46" s="12"/>
      <c r="C46" s="21" t="s">
        <v>147</v>
      </c>
      <c r="D46" s="12"/>
      <c r="E46" s="12"/>
      <c r="F46" s="27"/>
      <c r="G46" s="27">
        <f>SUM(G35:G45)</f>
        <v>13083.1129</v>
      </c>
      <c r="H46" s="27"/>
      <c r="I46" s="110">
        <f>SUM(I35:I45)</f>
        <v>15844.95803319</v>
      </c>
    </row>
    <row r="47" spans="1:9" s="19" customFormat="1" ht="12.75">
      <c r="A47" s="16"/>
      <c r="B47" s="12"/>
      <c r="C47" s="21"/>
      <c r="D47" s="12"/>
      <c r="E47" s="12"/>
      <c r="F47" s="27"/>
      <c r="G47" s="27"/>
      <c r="H47" s="27"/>
      <c r="I47" s="110"/>
    </row>
    <row r="48" spans="1:9" s="19" customFormat="1" ht="12.75">
      <c r="A48" s="16"/>
      <c r="B48" s="12"/>
      <c r="C48" s="21"/>
      <c r="D48" s="12"/>
      <c r="E48" s="12"/>
      <c r="F48" s="27"/>
      <c r="G48" s="27"/>
      <c r="H48" s="27"/>
      <c r="I48" s="110"/>
    </row>
    <row r="49" spans="1:9" s="19" customFormat="1" ht="12.75">
      <c r="A49" s="16"/>
      <c r="B49" s="12"/>
      <c r="C49" s="21"/>
      <c r="D49" s="12"/>
      <c r="E49" s="12"/>
      <c r="F49" s="27"/>
      <c r="G49" s="27"/>
      <c r="H49" s="27"/>
      <c r="I49" s="110"/>
    </row>
    <row r="50" spans="1:9" s="14" customFormat="1" ht="12.75">
      <c r="A50" s="16"/>
      <c r="B50" s="7"/>
      <c r="C50" s="3"/>
      <c r="D50" s="1"/>
      <c r="E50" s="5"/>
      <c r="F50" s="5"/>
      <c r="G50" s="28"/>
      <c r="H50" s="27"/>
      <c r="I50" s="30"/>
    </row>
    <row r="51" spans="1:9" s="14" customFormat="1" ht="13.5" thickBot="1">
      <c r="A51" s="31"/>
      <c r="B51" s="32"/>
      <c r="C51" s="33"/>
      <c r="D51" s="15"/>
      <c r="E51" s="34"/>
      <c r="F51" s="34"/>
      <c r="G51" s="35"/>
      <c r="H51" s="36"/>
      <c r="I51" s="37"/>
    </row>
    <row r="52" spans="1:9" ht="18" customHeight="1" thickBot="1">
      <c r="A52" s="200" t="s">
        <v>83</v>
      </c>
      <c r="B52" s="201"/>
      <c r="C52" s="201"/>
      <c r="D52" s="25"/>
      <c r="E52" s="25"/>
      <c r="F52" s="25"/>
      <c r="G52" s="26">
        <f>G32+G26+G20+G46</f>
        <v>111976.9435</v>
      </c>
      <c r="H52" s="25"/>
      <c r="I52" s="26">
        <f>I32+I26+I20+I46</f>
        <v>135615.27627285</v>
      </c>
    </row>
    <row r="53" spans="1:9" ht="18" customHeight="1">
      <c r="A53" s="171" t="s">
        <v>8</v>
      </c>
      <c r="B53" s="171"/>
      <c r="C53" s="171"/>
      <c r="D53" s="171"/>
      <c r="E53" s="171"/>
      <c r="F53" s="171"/>
      <c r="G53" s="171"/>
      <c r="H53" s="171"/>
      <c r="I53" s="171"/>
    </row>
  </sheetData>
  <sheetProtection password="F891" sheet="1" objects="1" scenarios="1"/>
  <mergeCells count="26">
    <mergeCell ref="F10:G10"/>
    <mergeCell ref="A52:C52"/>
    <mergeCell ref="B12:B13"/>
    <mergeCell ref="C12:C13"/>
    <mergeCell ref="D12:D13"/>
    <mergeCell ref="E12:E13"/>
    <mergeCell ref="D8:G8"/>
    <mergeCell ref="H8:I8"/>
    <mergeCell ref="A6:E6"/>
    <mergeCell ref="H10:I10"/>
    <mergeCell ref="A9:C9"/>
    <mergeCell ref="D9:E9"/>
    <mergeCell ref="F9:G9"/>
    <mergeCell ref="H9:I9"/>
    <mergeCell ref="A10:C10"/>
    <mergeCell ref="D10:E10"/>
    <mergeCell ref="A53:I53"/>
    <mergeCell ref="F12:G12"/>
    <mergeCell ref="H12:I12"/>
    <mergeCell ref="A1:I1"/>
    <mergeCell ref="A2:I2"/>
    <mergeCell ref="A4:I4"/>
    <mergeCell ref="A5:I5"/>
    <mergeCell ref="F6:I6"/>
    <mergeCell ref="A7:I7"/>
    <mergeCell ref="A8:C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drawing r:id="rId3"/>
  <legacyDrawing r:id="rId2"/>
  <oleObjects>
    <oleObject progId="Word.Picture.8" shapeId="2851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5" zoomScaleNormal="75" zoomScaleSheetLayoutView="75" workbookViewId="0" topLeftCell="A1">
      <selection activeCell="E16" sqref="E16"/>
    </sheetView>
  </sheetViews>
  <sheetFormatPr defaultColWidth="9.140625" defaultRowHeight="12.75"/>
  <cols>
    <col min="1" max="1" width="6.28125" style="84" customWidth="1"/>
    <col min="2" max="2" width="13.421875" style="84" customWidth="1"/>
    <col min="3" max="3" width="16.00390625" style="84" customWidth="1"/>
    <col min="4" max="4" width="15.8515625" style="84" customWidth="1"/>
    <col min="5" max="5" width="14.00390625" style="84" customWidth="1"/>
    <col min="6" max="6" width="14.140625" style="99" customWidth="1"/>
    <col min="7" max="7" width="13.00390625" style="100" hidden="1" customWidth="1"/>
    <col min="8" max="13" width="12.7109375" style="84" customWidth="1"/>
    <col min="14" max="19" width="11.421875" style="84" hidden="1" customWidth="1"/>
    <col min="20" max="16384" width="11.421875" style="84" customWidth="1"/>
  </cols>
  <sheetData>
    <row r="1" spans="1:13" ht="23.25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3.25">
      <c r="A2" s="176" t="s">
        <v>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4" thickBot="1">
      <c r="A3" s="13"/>
      <c r="B3" s="13"/>
      <c r="C3" s="13"/>
      <c r="D3" s="13"/>
      <c r="E3" s="13"/>
      <c r="F3" s="13"/>
      <c r="G3" s="13"/>
      <c r="H3" s="13"/>
      <c r="I3" s="85"/>
      <c r="J3" s="11"/>
      <c r="K3" s="112"/>
      <c r="L3" s="112"/>
      <c r="M3" s="112"/>
    </row>
    <row r="4" spans="1:13" ht="23.25">
      <c r="A4" s="207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3" ht="4.5" customHeight="1">
      <c r="A5" s="210"/>
      <c r="B5" s="179"/>
      <c r="C5" s="179"/>
      <c r="D5" s="179"/>
      <c r="E5" s="179"/>
      <c r="F5" s="179"/>
      <c r="G5" s="179"/>
      <c r="H5" s="179"/>
      <c r="I5" s="179"/>
      <c r="J5" s="179"/>
      <c r="K5" s="113"/>
      <c r="L5" s="113"/>
      <c r="M5" s="114"/>
    </row>
    <row r="6" spans="1:13" s="103" customFormat="1" ht="15" customHeight="1">
      <c r="A6" s="241" t="str">
        <f>orçamento!A6</f>
        <v>PROGRAMA TURISMO NO BRASIL</v>
      </c>
      <c r="B6" s="117"/>
      <c r="C6" s="117"/>
      <c r="D6" s="117"/>
      <c r="E6" s="117"/>
      <c r="F6" s="117"/>
      <c r="G6" s="117"/>
      <c r="H6" s="117"/>
      <c r="I6" s="242" t="str">
        <f>orçamento!F6</f>
        <v>CONTRATO:329.414-58-MTURISMO</v>
      </c>
      <c r="J6" s="242"/>
      <c r="K6" s="242"/>
      <c r="L6" s="242"/>
      <c r="M6" s="243"/>
    </row>
    <row r="7" spans="1:13" s="103" customFormat="1" ht="15" customHeight="1">
      <c r="A7" s="204" t="str">
        <f>orçamento!A7</f>
        <v>PROJETO: CONSTRUÇÃO DE PRAÇA PUBLICA NO BAIRRO JARDIM ESPERANÇA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</row>
    <row r="8" spans="1:13" s="103" customFormat="1" ht="15" customHeight="1">
      <c r="A8" s="204" t="str">
        <f>orçamento!A8</f>
        <v>PROF. RESP.: MARIA IGNÊS SILVÉRIO                     </v>
      </c>
      <c r="B8" s="205"/>
      <c r="C8" s="205"/>
      <c r="D8" s="205"/>
      <c r="E8" s="205"/>
      <c r="F8" s="205"/>
      <c r="G8" s="205"/>
      <c r="H8" s="244"/>
      <c r="I8" s="213" t="str">
        <f>orçamento!D8</f>
        <v>CREA: MG-30.465/D</v>
      </c>
      <c r="J8" s="213"/>
      <c r="K8" s="213"/>
      <c r="L8" s="211" t="str">
        <f>orçamento!H8</f>
        <v>ART Nº : 40940650</v>
      </c>
      <c r="M8" s="212"/>
    </row>
    <row r="9" spans="1:13" s="103" customFormat="1" ht="15" customHeight="1">
      <c r="A9" s="204" t="str">
        <f>orçamento!A9</f>
        <v>REFERÊNCIA DE PREÇOS: TAB. SINAPI, SETOP,  COMPOSIÇÕES DE CUSTO (CCU)</v>
      </c>
      <c r="B9" s="205"/>
      <c r="C9" s="205"/>
      <c r="D9" s="205"/>
      <c r="E9" s="205"/>
      <c r="F9" s="205"/>
      <c r="G9" s="101"/>
      <c r="H9" s="214" t="str">
        <f>orçamento!D9</f>
        <v>DATA BASE</v>
      </c>
      <c r="I9" s="215"/>
      <c r="J9" s="214" t="str">
        <f>orçamento!F9</f>
        <v>DATA DO ORÇAMENTO</v>
      </c>
      <c r="K9" s="216"/>
      <c r="L9" s="217" t="str">
        <f>orçamento!H9</f>
        <v>BDI</v>
      </c>
      <c r="M9" s="218"/>
    </row>
    <row r="10" spans="1:13" s="103" customFormat="1" ht="15" customHeight="1" thickBot="1">
      <c r="A10" s="219" t="str">
        <f>orçamento!A10</f>
        <v>PRAZO DE EXECUÇÃO: 3 MESES</v>
      </c>
      <c r="B10" s="220"/>
      <c r="C10" s="220"/>
      <c r="D10" s="220"/>
      <c r="E10" s="220"/>
      <c r="F10" s="220"/>
      <c r="G10" s="106"/>
      <c r="H10" s="221">
        <f>orçamento!D10</f>
        <v>40787</v>
      </c>
      <c r="I10" s="221"/>
      <c r="J10" s="222">
        <f>orçamento!F10</f>
        <v>41052</v>
      </c>
      <c r="K10" s="223"/>
      <c r="L10" s="224">
        <f>orçamento!H10</f>
        <v>0.2111</v>
      </c>
      <c r="M10" s="225"/>
    </row>
    <row r="11" spans="1:13" ht="4.5" customHeight="1" thickBot="1">
      <c r="A11" s="226"/>
      <c r="B11" s="226"/>
      <c r="C11" s="226"/>
      <c r="D11" s="226"/>
      <c r="E11" s="226"/>
      <c r="F11" s="226"/>
      <c r="G11" s="118"/>
      <c r="H11" s="119"/>
      <c r="I11" s="227"/>
      <c r="J11" s="227"/>
      <c r="K11" s="227"/>
      <c r="L11" s="227"/>
      <c r="M11" s="227"/>
    </row>
    <row r="12" spans="1:13" s="86" customFormat="1" ht="12.75" customHeight="1">
      <c r="A12" s="120"/>
      <c r="B12" s="121"/>
      <c r="C12" s="122"/>
      <c r="D12" s="122"/>
      <c r="E12" s="122"/>
      <c r="F12" s="123"/>
      <c r="G12" s="124"/>
      <c r="H12" s="228" t="s">
        <v>23</v>
      </c>
      <c r="I12" s="229"/>
      <c r="J12" s="229"/>
      <c r="K12" s="229"/>
      <c r="L12" s="229"/>
      <c r="M12" s="230"/>
    </row>
    <row r="13" spans="1:19" s="86" customFormat="1" ht="12.75">
      <c r="A13" s="125" t="s">
        <v>20</v>
      </c>
      <c r="B13" s="126" t="s">
        <v>24</v>
      </c>
      <c r="C13" s="126"/>
      <c r="D13" s="127" t="s">
        <v>25</v>
      </c>
      <c r="E13" s="126" t="s">
        <v>7</v>
      </c>
      <c r="F13" s="127" t="s">
        <v>21</v>
      </c>
      <c r="G13" s="127" t="s">
        <v>3</v>
      </c>
      <c r="H13" s="128" t="s">
        <v>40</v>
      </c>
      <c r="I13" s="129"/>
      <c r="J13" s="128" t="s">
        <v>41</v>
      </c>
      <c r="K13" s="129"/>
      <c r="L13" s="128" t="s">
        <v>4</v>
      </c>
      <c r="M13" s="130"/>
      <c r="N13" s="104" t="s">
        <v>42</v>
      </c>
      <c r="O13" s="88"/>
      <c r="P13" s="87" t="s">
        <v>86</v>
      </c>
      <c r="Q13" s="88"/>
      <c r="R13" s="87" t="s">
        <v>87</v>
      </c>
      <c r="S13" s="88"/>
    </row>
    <row r="14" spans="1:19" s="86" customFormat="1" ht="12" customHeight="1">
      <c r="A14" s="125"/>
      <c r="B14" s="131" t="s">
        <v>26</v>
      </c>
      <c r="C14" s="132"/>
      <c r="D14" s="133" t="s">
        <v>27</v>
      </c>
      <c r="E14" s="132" t="s">
        <v>6</v>
      </c>
      <c r="F14" s="133" t="s">
        <v>28</v>
      </c>
      <c r="G14" s="127" t="s">
        <v>28</v>
      </c>
      <c r="H14" s="134" t="s">
        <v>29</v>
      </c>
      <c r="I14" s="134" t="s">
        <v>30</v>
      </c>
      <c r="J14" s="134" t="s">
        <v>29</v>
      </c>
      <c r="K14" s="134" t="s">
        <v>30</v>
      </c>
      <c r="L14" s="134" t="s">
        <v>29</v>
      </c>
      <c r="M14" s="135" t="s">
        <v>30</v>
      </c>
      <c r="N14" s="88" t="s">
        <v>29</v>
      </c>
      <c r="O14" s="89" t="s">
        <v>30</v>
      </c>
      <c r="P14" s="89" t="s">
        <v>29</v>
      </c>
      <c r="Q14" s="89" t="s">
        <v>30</v>
      </c>
      <c r="R14" s="89" t="s">
        <v>29</v>
      </c>
      <c r="S14" s="89" t="s">
        <v>30</v>
      </c>
    </row>
    <row r="15" spans="1:19" s="86" customFormat="1" ht="19.5" customHeight="1">
      <c r="A15" s="233">
        <v>1</v>
      </c>
      <c r="B15" s="245" t="str">
        <f>orçamento!C14</f>
        <v>SERVIÇOS PRELIMINARES</v>
      </c>
      <c r="C15" s="246"/>
      <c r="D15" s="236">
        <f>orçamento!I20</f>
        <v>5607.40317324</v>
      </c>
      <c r="E15" s="136" t="s">
        <v>5</v>
      </c>
      <c r="F15" s="137">
        <f>D15/$D$26*100</f>
        <v>4.134787265380217</v>
      </c>
      <c r="G15" s="138"/>
      <c r="H15" s="139">
        <v>78</v>
      </c>
      <c r="I15" s="139">
        <f>H15+G15</f>
        <v>78</v>
      </c>
      <c r="J15" s="139">
        <v>11</v>
      </c>
      <c r="K15" s="139">
        <f>I15+J15</f>
        <v>89</v>
      </c>
      <c r="L15" s="139">
        <v>11</v>
      </c>
      <c r="M15" s="140">
        <f aca="true" t="shared" si="0" ref="M15:M20">L15+K15</f>
        <v>100</v>
      </c>
      <c r="N15" s="105"/>
      <c r="O15" s="91">
        <f>M15+N15</f>
        <v>100</v>
      </c>
      <c r="P15" s="90"/>
      <c r="Q15" s="91">
        <f>P15+O15</f>
        <v>100</v>
      </c>
      <c r="R15" s="90"/>
      <c r="S15" s="91">
        <f>Q15+R15</f>
        <v>100</v>
      </c>
    </row>
    <row r="16" spans="1:19" s="86" customFormat="1" ht="19.5" customHeight="1">
      <c r="A16" s="234"/>
      <c r="B16" s="247"/>
      <c r="C16" s="248"/>
      <c r="D16" s="237"/>
      <c r="E16" s="136" t="s">
        <v>6</v>
      </c>
      <c r="F16" s="137"/>
      <c r="G16" s="138"/>
      <c r="H16" s="139">
        <f>H15%*D15</f>
        <v>4373.7744751272</v>
      </c>
      <c r="I16" s="139">
        <f aca="true" t="shared" si="1" ref="I16:I22">H16</f>
        <v>4373.7744751272</v>
      </c>
      <c r="J16" s="139">
        <f>J15*D15/100</f>
        <v>616.8143490563999</v>
      </c>
      <c r="K16" s="139">
        <f>J16+I16</f>
        <v>4990.5888241836</v>
      </c>
      <c r="L16" s="139">
        <f>L15*D15/100</f>
        <v>616.8143490563999</v>
      </c>
      <c r="M16" s="140">
        <f t="shared" si="0"/>
        <v>5607.40317324</v>
      </c>
      <c r="N16" s="105"/>
      <c r="O16" s="91"/>
      <c r="P16" s="90"/>
      <c r="Q16" s="91"/>
      <c r="R16" s="90"/>
      <c r="S16" s="91"/>
    </row>
    <row r="17" spans="1:19" s="86" customFormat="1" ht="19.5" customHeight="1">
      <c r="A17" s="233">
        <v>2</v>
      </c>
      <c r="B17" s="245" t="str">
        <f>orçamento!C22</f>
        <v>PAVIMENTAÇÃO</v>
      </c>
      <c r="C17" s="246"/>
      <c r="D17" s="236">
        <f>orçamento!I26</f>
        <v>80566.09734359999</v>
      </c>
      <c r="E17" s="136" t="s">
        <v>5</v>
      </c>
      <c r="F17" s="137">
        <f>D17/$D$26*100</f>
        <v>59.40783336348164</v>
      </c>
      <c r="G17" s="138"/>
      <c r="H17" s="139">
        <f>H18/D17*100</f>
        <v>38.17023948401504</v>
      </c>
      <c r="I17" s="139">
        <f t="shared" si="1"/>
        <v>38.17023948401504</v>
      </c>
      <c r="J17" s="139">
        <f>J18/D17*100</f>
        <v>40.748394946940415</v>
      </c>
      <c r="K17" s="139">
        <f>I17+J17</f>
        <v>78.91863443095545</v>
      </c>
      <c r="L17" s="139">
        <f>L18/D17*100</f>
        <v>40.748394946940415</v>
      </c>
      <c r="M17" s="140">
        <f t="shared" si="0"/>
        <v>119.66702937789586</v>
      </c>
      <c r="N17" s="105"/>
      <c r="O17" s="91"/>
      <c r="P17" s="90"/>
      <c r="Q17" s="91"/>
      <c r="R17" s="90"/>
      <c r="S17" s="91"/>
    </row>
    <row r="18" spans="1:19" s="86" customFormat="1" ht="19.5" customHeight="1">
      <c r="A18" s="234"/>
      <c r="B18" s="247"/>
      <c r="C18" s="248"/>
      <c r="D18" s="237"/>
      <c r="E18" s="136" t="s">
        <v>6</v>
      </c>
      <c r="F18" s="137"/>
      <c r="G18" s="138"/>
      <c r="H18" s="139">
        <f>(D26/3-H15%*D15-H19%*D19)</f>
        <v>30752.2722989768</v>
      </c>
      <c r="I18" s="139">
        <f t="shared" si="1"/>
        <v>30752.2722989768</v>
      </c>
      <c r="J18" s="139">
        <f>D26/3-J16-J20</f>
        <v>32829.391538906595</v>
      </c>
      <c r="K18" s="139">
        <f>J18+I18</f>
        <v>63581.663837883396</v>
      </c>
      <c r="L18" s="139">
        <f>D26/3-L16-L20</f>
        <v>32829.391538906595</v>
      </c>
      <c r="M18" s="140">
        <f t="shared" si="0"/>
        <v>96411.05537679</v>
      </c>
      <c r="N18" s="105"/>
      <c r="O18" s="91"/>
      <c r="P18" s="90"/>
      <c r="Q18" s="91"/>
      <c r="R18" s="90"/>
      <c r="S18" s="91"/>
    </row>
    <row r="19" spans="1:19" s="86" customFormat="1" ht="19.5" customHeight="1">
      <c r="A19" s="233">
        <v>3</v>
      </c>
      <c r="B19" s="245" t="str">
        <f>orçamento!C28</f>
        <v>DIVERSOS</v>
      </c>
      <c r="C19" s="246"/>
      <c r="D19" s="236">
        <f>orçamento!I32</f>
        <v>33596.81772282</v>
      </c>
      <c r="E19" s="136" t="s">
        <v>5</v>
      </c>
      <c r="F19" s="137">
        <f>D19/$D$26*100</f>
        <v>24.773623330770768</v>
      </c>
      <c r="G19" s="138"/>
      <c r="H19" s="139">
        <v>30</v>
      </c>
      <c r="I19" s="139">
        <f t="shared" si="1"/>
        <v>30</v>
      </c>
      <c r="J19" s="139">
        <v>35</v>
      </c>
      <c r="K19" s="139">
        <f>I19+J19</f>
        <v>65</v>
      </c>
      <c r="L19" s="139">
        <v>35</v>
      </c>
      <c r="M19" s="140">
        <f t="shared" si="0"/>
        <v>100</v>
      </c>
      <c r="N19" s="105"/>
      <c r="O19" s="91">
        <f>M19+N19</f>
        <v>100</v>
      </c>
      <c r="P19" s="90"/>
      <c r="Q19" s="91">
        <f>P19+O19</f>
        <v>100</v>
      </c>
      <c r="R19" s="90"/>
      <c r="S19" s="91">
        <f>Q19+R19</f>
        <v>100</v>
      </c>
    </row>
    <row r="20" spans="1:19" s="86" customFormat="1" ht="19.5" customHeight="1">
      <c r="A20" s="235"/>
      <c r="B20" s="249"/>
      <c r="C20" s="250"/>
      <c r="D20" s="238"/>
      <c r="E20" s="141" t="s">
        <v>6</v>
      </c>
      <c r="F20" s="142"/>
      <c r="G20" s="143"/>
      <c r="H20" s="144">
        <f>H19%*D19</f>
        <v>10079.045316845999</v>
      </c>
      <c r="I20" s="144">
        <f t="shared" si="1"/>
        <v>10079.045316845999</v>
      </c>
      <c r="J20" s="144">
        <f>J19*D19/100</f>
        <v>11758.886202987</v>
      </c>
      <c r="K20" s="144">
        <f>J20+I20</f>
        <v>21837.931519833</v>
      </c>
      <c r="L20" s="144">
        <f>L19*D19/100</f>
        <v>11758.886202987</v>
      </c>
      <c r="M20" s="145">
        <f t="shared" si="0"/>
        <v>33596.81772282</v>
      </c>
      <c r="N20" s="92"/>
      <c r="O20" s="93"/>
      <c r="P20" s="92"/>
      <c r="Q20" s="93"/>
      <c r="R20" s="92"/>
      <c r="S20" s="93"/>
    </row>
    <row r="21" spans="1:19" s="86" customFormat="1" ht="19.5" customHeight="1">
      <c r="A21" s="256">
        <v>4</v>
      </c>
      <c r="B21" s="258" t="str">
        <f>orçamento!C34</f>
        <v>ILUMINAÇÃO</v>
      </c>
      <c r="C21" s="258"/>
      <c r="D21" s="260">
        <f>orçamento!I46</f>
        <v>15844.95803319</v>
      </c>
      <c r="E21" s="146" t="s">
        <v>5</v>
      </c>
      <c r="F21" s="137">
        <f>D21/$D$26*100</f>
        <v>11.683756040367363</v>
      </c>
      <c r="G21" s="138"/>
      <c r="H21" s="139">
        <f>100/3</f>
        <v>33.333333333333336</v>
      </c>
      <c r="I21" s="139">
        <f t="shared" si="1"/>
        <v>33.333333333333336</v>
      </c>
      <c r="J21" s="139">
        <f>100/3</f>
        <v>33.333333333333336</v>
      </c>
      <c r="K21" s="139">
        <f>J21+I21</f>
        <v>66.66666666666667</v>
      </c>
      <c r="L21" s="139">
        <f>100/3</f>
        <v>33.333333333333336</v>
      </c>
      <c r="M21" s="140">
        <f>L21+K21</f>
        <v>100</v>
      </c>
      <c r="N21" s="92"/>
      <c r="O21" s="93"/>
      <c r="P21" s="92"/>
      <c r="Q21" s="93"/>
      <c r="R21" s="92"/>
      <c r="S21" s="93"/>
    </row>
    <row r="22" spans="1:19" s="86" customFormat="1" ht="19.5" customHeight="1" thickBot="1">
      <c r="A22" s="257"/>
      <c r="B22" s="259"/>
      <c r="C22" s="259"/>
      <c r="D22" s="261"/>
      <c r="E22" s="147" t="s">
        <v>6</v>
      </c>
      <c r="F22" s="148"/>
      <c r="G22" s="149"/>
      <c r="H22" s="150">
        <f>H21*$D$21/100</f>
        <v>5281.6526777300005</v>
      </c>
      <c r="I22" s="150">
        <f t="shared" si="1"/>
        <v>5281.6526777300005</v>
      </c>
      <c r="J22" s="150">
        <f>J21*$D$21/100</f>
        <v>5281.6526777300005</v>
      </c>
      <c r="K22" s="150">
        <f>J22+I22</f>
        <v>10563.305355460001</v>
      </c>
      <c r="L22" s="150">
        <f>L21*$D$21/100</f>
        <v>5281.6526777300005</v>
      </c>
      <c r="M22" s="151">
        <f>L22+K22</f>
        <v>15844.958033190002</v>
      </c>
      <c r="N22" s="92"/>
      <c r="O22" s="93"/>
      <c r="P22" s="92"/>
      <c r="Q22" s="93"/>
      <c r="R22" s="92"/>
      <c r="S22" s="93"/>
    </row>
    <row r="23" spans="1:19" s="86" customFormat="1" ht="4.5" customHeight="1" thickBot="1">
      <c r="A23" s="152"/>
      <c r="B23" s="153"/>
      <c r="C23" s="153"/>
      <c r="D23" s="154"/>
      <c r="E23" s="154"/>
      <c r="F23" s="155"/>
      <c r="G23" s="156"/>
      <c r="H23" s="157"/>
      <c r="I23" s="157"/>
      <c r="J23" s="157"/>
      <c r="K23" s="157"/>
      <c r="L23" s="157"/>
      <c r="M23" s="157"/>
      <c r="N23" s="92"/>
      <c r="O23" s="93"/>
      <c r="P23" s="92"/>
      <c r="Q23" s="93"/>
      <c r="R23" s="92"/>
      <c r="S23" s="93"/>
    </row>
    <row r="24" spans="1:19" s="86" customFormat="1" ht="19.5" customHeight="1" thickBot="1">
      <c r="A24" s="231" t="s">
        <v>9</v>
      </c>
      <c r="B24" s="232"/>
      <c r="C24" s="232"/>
      <c r="D24" s="158"/>
      <c r="E24" s="158"/>
      <c r="F24" s="159">
        <f>SUM(F15:F21)</f>
        <v>100</v>
      </c>
      <c r="G24" s="160">
        <f>SUMPRODUCT(G15:G19,$F$15:$F$19)/100</f>
        <v>0</v>
      </c>
      <c r="H24" s="161">
        <f>H26/$D$26</f>
        <v>0.3333333333333333</v>
      </c>
      <c r="I24" s="162">
        <f>H24</f>
        <v>0.3333333333333333</v>
      </c>
      <c r="J24" s="161">
        <f>J26/$D$26</f>
        <v>0.3333333333333333</v>
      </c>
      <c r="K24" s="162">
        <f>J24+H24</f>
        <v>0.6666666666666666</v>
      </c>
      <c r="L24" s="161">
        <f>L26/$D$26</f>
        <v>0.3333333333333333</v>
      </c>
      <c r="M24" s="163">
        <f>L24+K24</f>
        <v>1</v>
      </c>
      <c r="N24" s="102">
        <f>(N15*$D$15+N19*$D$19)/100</f>
        <v>0</v>
      </c>
      <c r="O24" s="95">
        <f>(N24+L24)/I24</f>
        <v>1</v>
      </c>
      <c r="P24" s="94">
        <f>(P15*$D$15+P19*$D$19)/100</f>
        <v>0</v>
      </c>
      <c r="Q24" s="95">
        <f>P24/M24</f>
        <v>0</v>
      </c>
      <c r="R24" s="94">
        <f>(R15*$D$15+R19*$D$19)/100</f>
        <v>0</v>
      </c>
      <c r="S24" s="95">
        <f>(R24+P24)/M24</f>
        <v>0</v>
      </c>
    </row>
    <row r="25" spans="1:13" s="86" customFormat="1" ht="5.25" customHeight="1" thickBot="1">
      <c r="A25" s="164"/>
      <c r="B25" s="164"/>
      <c r="C25" s="164"/>
      <c r="D25" s="164"/>
      <c r="E25" s="164"/>
      <c r="F25" s="165"/>
      <c r="G25" s="166"/>
      <c r="H25" s="164"/>
      <c r="I25" s="164"/>
      <c r="J25" s="164"/>
      <c r="K25" s="164"/>
      <c r="L25" s="167"/>
      <c r="M25" s="167"/>
    </row>
    <row r="26" spans="1:19" s="86" customFormat="1" ht="19.5" customHeight="1" thickBot="1">
      <c r="A26" s="251" t="s">
        <v>10</v>
      </c>
      <c r="B26" s="252"/>
      <c r="C26" s="253"/>
      <c r="D26" s="168">
        <f>SUM(D15:D22)</f>
        <v>135615.27627285</v>
      </c>
      <c r="E26" s="168"/>
      <c r="F26" s="169"/>
      <c r="G26" s="170"/>
      <c r="H26" s="254">
        <f>H20+H18+H16</f>
        <v>45205.09209095</v>
      </c>
      <c r="I26" s="255"/>
      <c r="J26" s="254">
        <f>J20+J18+J16</f>
        <v>45205.09209095</v>
      </c>
      <c r="K26" s="255"/>
      <c r="L26" s="254">
        <f>L20+L18+L16</f>
        <v>45205.09209095</v>
      </c>
      <c r="M26" s="263"/>
      <c r="N26" s="262">
        <f>N24</f>
        <v>0</v>
      </c>
      <c r="O26" s="240"/>
      <c r="P26" s="239">
        <f>P24</f>
        <v>0</v>
      </c>
      <c r="Q26" s="240"/>
      <c r="R26" s="239">
        <f>R24</f>
        <v>0</v>
      </c>
      <c r="S26" s="240"/>
    </row>
    <row r="27" spans="1:11" ht="10.5" customHeight="1">
      <c r="A27" s="96"/>
      <c r="B27" s="96"/>
      <c r="C27" s="96"/>
      <c r="D27" s="96"/>
      <c r="E27" s="96"/>
      <c r="F27" s="97"/>
      <c r="G27" s="98"/>
      <c r="H27" s="96"/>
      <c r="I27" s="96"/>
      <c r="J27" s="96"/>
      <c r="K27" s="96"/>
    </row>
    <row r="28" spans="1:11" ht="10.5" customHeight="1">
      <c r="A28" s="96"/>
      <c r="B28" s="96"/>
      <c r="C28" s="96"/>
      <c r="D28" s="96"/>
      <c r="E28" s="96"/>
      <c r="F28" s="97"/>
      <c r="G28" s="98"/>
      <c r="H28" s="96"/>
      <c r="I28" s="96"/>
      <c r="J28" s="96"/>
      <c r="K28" s="96"/>
    </row>
  </sheetData>
  <sheetProtection password="F891" sheet="1" objects="1" scenarios="1"/>
  <mergeCells count="41">
    <mergeCell ref="A21:A22"/>
    <mergeCell ref="B21:C22"/>
    <mergeCell ref="D21:D22"/>
    <mergeCell ref="N26:O26"/>
    <mergeCell ref="J26:K26"/>
    <mergeCell ref="L26:M26"/>
    <mergeCell ref="P26:Q26"/>
    <mergeCell ref="R26:S26"/>
    <mergeCell ref="A6:H6"/>
    <mergeCell ref="I6:M6"/>
    <mergeCell ref="A8:H8"/>
    <mergeCell ref="B15:C16"/>
    <mergeCell ref="B17:C18"/>
    <mergeCell ref="B19:C20"/>
    <mergeCell ref="A26:C26"/>
    <mergeCell ref="H26:I26"/>
    <mergeCell ref="A11:F11"/>
    <mergeCell ref="I11:M11"/>
    <mergeCell ref="H12:M12"/>
    <mergeCell ref="A24:C24"/>
    <mergeCell ref="A15:A16"/>
    <mergeCell ref="A17:A18"/>
    <mergeCell ref="A19:A20"/>
    <mergeCell ref="D15:D16"/>
    <mergeCell ref="D17:D18"/>
    <mergeCell ref="D19:D20"/>
    <mergeCell ref="A10:F10"/>
    <mergeCell ref="H10:I10"/>
    <mergeCell ref="J10:K10"/>
    <mergeCell ref="L10:M10"/>
    <mergeCell ref="L8:M8"/>
    <mergeCell ref="I8:K8"/>
    <mergeCell ref="A9:F9"/>
    <mergeCell ref="H9:I9"/>
    <mergeCell ref="J9:K9"/>
    <mergeCell ref="L9:M9"/>
    <mergeCell ref="A7:M7"/>
    <mergeCell ref="A1:M1"/>
    <mergeCell ref="A2:M2"/>
    <mergeCell ref="A4:M4"/>
    <mergeCell ref="A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7"/>
  <headerFooter alignWithMargins="0">
    <oddFooter>&amp;CPágina &amp;P de &amp;N</oddFooter>
  </headerFooter>
  <drawing r:id="rId6"/>
  <legacyDrawing r:id="rId5"/>
  <oleObjects>
    <oleObject progId="Word.Picture.8" shapeId="945499" r:id="rId1"/>
    <oleObject progId="Word.Picture.8" shapeId="945500" r:id="rId2"/>
    <oleObject progId="Word.Picture.8" shapeId="945501" r:id="rId3"/>
    <oleObject progId="Word.Picture.8" shapeId="94550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9.140625" style="10" customWidth="1"/>
    <col min="2" max="2" width="10.421875" style="10" bestFit="1" customWidth="1"/>
    <col min="3" max="3" width="9.28125" style="10" bestFit="1" customWidth="1"/>
    <col min="4" max="4" width="14.7109375" style="10" bestFit="1" customWidth="1"/>
    <col min="5" max="5" width="9.28125" style="10" bestFit="1" customWidth="1"/>
    <col min="6" max="6" width="9.140625" style="10" customWidth="1"/>
    <col min="7" max="7" width="11.28125" style="10" bestFit="1" customWidth="1"/>
    <col min="8" max="9" width="9.140625" style="10" customWidth="1"/>
    <col min="10" max="10" width="9.28125" style="10" bestFit="1" customWidth="1"/>
    <col min="11" max="11" width="9.421875" style="10" bestFit="1" customWidth="1"/>
    <col min="12" max="16384" width="9.140625" style="10" customWidth="1"/>
  </cols>
  <sheetData>
    <row r="1" spans="1:11" ht="23.25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3.25">
      <c r="A2" s="176" t="s">
        <v>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3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3.25">
      <c r="A4" s="274" t="s">
        <v>94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4.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264" t="str">
        <f>orçamento!A6</f>
        <v>PROGRAMA TURISMO NO BRASIL</v>
      </c>
      <c r="B6" s="265"/>
      <c r="C6" s="265"/>
      <c r="D6" s="265"/>
      <c r="E6" s="265"/>
      <c r="F6" s="266"/>
      <c r="G6" s="267" t="str">
        <f>orçamento!F6</f>
        <v>CONTRATO:329.414-58-MTURISMO</v>
      </c>
      <c r="H6" s="268"/>
      <c r="I6" s="268"/>
      <c r="J6" s="268"/>
      <c r="K6" s="269"/>
    </row>
    <row r="7" spans="1:11" ht="12.75">
      <c r="A7" s="68" t="str">
        <f>orçamento!A7</f>
        <v>PROJETO: CONSTRUÇÃO DE PRAÇA PUBLICA NO BAIRRO JARDIM ESPERANÇA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ht="14.25">
      <c r="A8" s="69" t="str">
        <f>orçamento!A8</f>
        <v>PROF. RESP.: MARIA IGNÊS SILVÉRIO                     </v>
      </c>
      <c r="B8" s="70"/>
      <c r="C8" s="70"/>
      <c r="D8" s="71"/>
      <c r="E8" s="267" t="str">
        <f>orçamento!D8</f>
        <v>CREA: MG-30.465/D</v>
      </c>
      <c r="F8" s="268"/>
      <c r="G8" s="269"/>
      <c r="H8" s="267" t="str">
        <f>orçamento!H8</f>
        <v>ART Nº : 40940650</v>
      </c>
      <c r="I8" s="269"/>
      <c r="J8" s="72" t="s">
        <v>97</v>
      </c>
      <c r="K8" s="73">
        <f>orçamento!F10</f>
        <v>41052</v>
      </c>
    </row>
    <row r="9" spans="1:11" ht="4.5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ht="12.75">
      <c r="A11" s="43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44"/>
    </row>
    <row r="12" spans="1:11" ht="13.5" thickBot="1">
      <c r="A12" s="43"/>
      <c r="B12" s="8"/>
      <c r="C12" s="8"/>
      <c r="D12" s="8"/>
      <c r="E12" s="8"/>
      <c r="F12" s="8"/>
      <c r="G12" s="8"/>
      <c r="H12" s="8"/>
      <c r="I12" s="8"/>
      <c r="J12" s="8"/>
      <c r="K12" s="44"/>
    </row>
    <row r="13" spans="1:11" ht="13.5" thickBot="1">
      <c r="A13" s="43"/>
      <c r="B13" s="9">
        <v>0.007</v>
      </c>
      <c r="C13" s="8"/>
      <c r="D13" s="8"/>
      <c r="E13" s="8"/>
      <c r="F13" s="8"/>
      <c r="G13" s="8"/>
      <c r="H13" s="8"/>
      <c r="I13" s="8"/>
      <c r="J13" s="8"/>
      <c r="K13" s="44"/>
    </row>
    <row r="14" spans="1:11" ht="12.75">
      <c r="A14" s="43"/>
      <c r="B14" s="8"/>
      <c r="C14" s="8"/>
      <c r="D14" s="8"/>
      <c r="E14" s="45" t="s">
        <v>56</v>
      </c>
      <c r="F14" s="8"/>
      <c r="G14" s="8"/>
      <c r="H14" s="8"/>
      <c r="I14" s="20" t="s">
        <v>57</v>
      </c>
      <c r="J14" s="46">
        <f>1+B17+B21+B29</f>
        <v>1.055</v>
      </c>
      <c r="K14" s="44"/>
    </row>
    <row r="15" spans="1:11" ht="12.75">
      <c r="A15" s="43" t="s">
        <v>58</v>
      </c>
      <c r="B15" s="8"/>
      <c r="C15" s="8"/>
      <c r="D15" s="8"/>
      <c r="E15" s="45" t="s">
        <v>59</v>
      </c>
      <c r="F15" s="8"/>
      <c r="G15" s="8"/>
      <c r="H15" s="8"/>
      <c r="I15" s="20" t="s">
        <v>60</v>
      </c>
      <c r="J15" s="46">
        <f>1+B13</f>
        <v>1.007</v>
      </c>
      <c r="K15" s="44"/>
    </row>
    <row r="16" spans="1:11" ht="13.5" thickBot="1">
      <c r="A16" s="43"/>
      <c r="B16" s="8"/>
      <c r="C16" s="8"/>
      <c r="D16" s="8"/>
      <c r="E16" s="45" t="s">
        <v>61</v>
      </c>
      <c r="F16" s="8"/>
      <c r="G16" s="8"/>
      <c r="H16" s="8"/>
      <c r="I16" s="20" t="s">
        <v>62</v>
      </c>
      <c r="J16" s="46">
        <f>1+B25</f>
        <v>1.0756000000000001</v>
      </c>
      <c r="K16" s="44"/>
    </row>
    <row r="17" spans="1:11" ht="13.5" thickBot="1">
      <c r="A17" s="43"/>
      <c r="B17" s="9">
        <v>0.011</v>
      </c>
      <c r="C17" s="8"/>
      <c r="D17" s="8"/>
      <c r="E17" s="45" t="s">
        <v>63</v>
      </c>
      <c r="F17" s="8"/>
      <c r="G17" s="8"/>
      <c r="H17" s="8"/>
      <c r="I17" s="20" t="s">
        <v>64</v>
      </c>
      <c r="J17" s="46">
        <f>1-C34-E34-G34-C36</f>
        <v>0.9435</v>
      </c>
      <c r="K17" s="44"/>
    </row>
    <row r="18" spans="1:11" ht="12.75">
      <c r="A18" s="43"/>
      <c r="B18" s="8"/>
      <c r="C18" s="8"/>
      <c r="D18" s="8"/>
      <c r="E18" s="8"/>
      <c r="F18" s="8"/>
      <c r="G18" s="8"/>
      <c r="H18" s="8"/>
      <c r="I18" s="8"/>
      <c r="J18" s="8"/>
      <c r="K18" s="44"/>
    </row>
    <row r="19" spans="1:11" ht="12.75">
      <c r="A19" s="43" t="s">
        <v>65</v>
      </c>
      <c r="B19" s="8"/>
      <c r="C19" s="8"/>
      <c r="D19" s="8"/>
      <c r="E19" s="8"/>
      <c r="F19" s="8"/>
      <c r="G19" s="8"/>
      <c r="H19" s="8"/>
      <c r="I19" s="8"/>
      <c r="J19" s="8"/>
      <c r="K19" s="44"/>
    </row>
    <row r="20" spans="1:11" ht="13.5" thickBot="1">
      <c r="A20" s="43"/>
      <c r="B20" s="8"/>
      <c r="C20" s="8"/>
      <c r="D20" s="8"/>
      <c r="E20" s="8"/>
      <c r="F20" s="8"/>
      <c r="G20" s="8"/>
      <c r="H20" s="8"/>
      <c r="I20" s="8"/>
      <c r="J20" s="8"/>
      <c r="K20" s="44"/>
    </row>
    <row r="21" spans="1:11" ht="13.5" thickBot="1">
      <c r="A21" s="43"/>
      <c r="B21" s="9">
        <v>0.042</v>
      </c>
      <c r="C21" s="8"/>
      <c r="D21" s="8"/>
      <c r="E21" s="8"/>
      <c r="F21" s="8"/>
      <c r="G21" s="8"/>
      <c r="H21" s="8"/>
      <c r="I21" s="8"/>
      <c r="J21" s="8"/>
      <c r="K21" s="44"/>
    </row>
    <row r="22" spans="1:11" ht="12.75">
      <c r="A22" s="43"/>
      <c r="B22" s="8"/>
      <c r="C22" s="8"/>
      <c r="D22" s="8"/>
      <c r="E22" s="8"/>
      <c r="F22" s="8"/>
      <c r="G22" s="8"/>
      <c r="H22" s="8"/>
      <c r="I22" s="8"/>
      <c r="J22" s="8"/>
      <c r="K22" s="44"/>
    </row>
    <row r="23" spans="1:11" ht="12.75">
      <c r="A23" s="43" t="s">
        <v>66</v>
      </c>
      <c r="B23" s="8"/>
      <c r="C23" s="8"/>
      <c r="D23" s="8"/>
      <c r="E23" s="8"/>
      <c r="F23" s="8"/>
      <c r="G23" s="8"/>
      <c r="H23" s="8"/>
      <c r="I23" s="8"/>
      <c r="J23" s="8"/>
      <c r="K23" s="44"/>
    </row>
    <row r="24" spans="1:11" ht="13.5" thickBot="1">
      <c r="A24" s="43"/>
      <c r="B24" s="8"/>
      <c r="C24" s="8"/>
      <c r="D24" s="8"/>
      <c r="E24" s="8"/>
      <c r="F24" s="8"/>
      <c r="G24" s="8"/>
      <c r="H24" s="8"/>
      <c r="I24" s="8"/>
      <c r="J24" s="8"/>
      <c r="K24" s="44"/>
    </row>
    <row r="25" spans="1:11" ht="13.5" thickBot="1">
      <c r="A25" s="43"/>
      <c r="B25" s="9">
        <v>0.0756</v>
      </c>
      <c r="C25" s="8"/>
      <c r="D25" s="8"/>
      <c r="E25" s="8"/>
      <c r="F25" s="8"/>
      <c r="G25" s="8"/>
      <c r="H25" s="8"/>
      <c r="I25" s="8"/>
      <c r="J25" s="8"/>
      <c r="K25" s="44"/>
    </row>
    <row r="26" spans="1:11" ht="12.75">
      <c r="A26" s="43"/>
      <c r="B26" s="8"/>
      <c r="C26" s="8"/>
      <c r="D26" s="8"/>
      <c r="E26" s="8"/>
      <c r="F26" s="8"/>
      <c r="G26" s="8"/>
      <c r="H26" s="8"/>
      <c r="I26" s="8"/>
      <c r="J26" s="8"/>
      <c r="K26" s="44"/>
    </row>
    <row r="27" spans="1:11" ht="12.75">
      <c r="A27" s="43" t="s">
        <v>67</v>
      </c>
      <c r="B27" s="8"/>
      <c r="C27" s="8"/>
      <c r="D27" s="8"/>
      <c r="E27" s="8"/>
      <c r="F27" s="8"/>
      <c r="G27" s="8"/>
      <c r="H27" s="8"/>
      <c r="I27" s="8"/>
      <c r="J27" s="8"/>
      <c r="K27" s="44"/>
    </row>
    <row r="28" spans="1:11" ht="13.5" thickBot="1">
      <c r="A28" s="43"/>
      <c r="B28" s="8"/>
      <c r="C28" s="8"/>
      <c r="D28" s="8"/>
      <c r="E28" s="8"/>
      <c r="F28" s="8"/>
      <c r="G28" s="8"/>
      <c r="H28" s="8"/>
      <c r="I28" s="8"/>
      <c r="J28" s="8"/>
      <c r="K28" s="44"/>
    </row>
    <row r="29" spans="1:11" ht="13.5" thickBot="1">
      <c r="A29" s="43"/>
      <c r="B29" s="9">
        <v>0.002</v>
      </c>
      <c r="C29" s="8"/>
      <c r="D29" s="8"/>
      <c r="E29" s="8"/>
      <c r="F29" s="8"/>
      <c r="G29" s="8"/>
      <c r="H29" s="8"/>
      <c r="I29" s="8"/>
      <c r="J29" s="8"/>
      <c r="K29" s="44"/>
    </row>
    <row r="30" spans="1:11" ht="12.75">
      <c r="A30" s="43"/>
      <c r="B30" s="47"/>
      <c r="C30" s="8"/>
      <c r="D30" s="8"/>
      <c r="E30" s="8"/>
      <c r="F30" s="8"/>
      <c r="G30" s="8"/>
      <c r="H30" s="8"/>
      <c r="I30" s="8"/>
      <c r="J30" s="8"/>
      <c r="K30" s="44"/>
    </row>
    <row r="31" spans="1:11" ht="25.5" customHeight="1">
      <c r="A31" s="270" t="s">
        <v>68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2"/>
    </row>
    <row r="32" spans="1:11" ht="12.75">
      <c r="A32" s="48" t="s">
        <v>69</v>
      </c>
      <c r="B32" s="8"/>
      <c r="C32" s="8"/>
      <c r="D32" s="8"/>
      <c r="E32" s="8"/>
      <c r="F32" s="8"/>
      <c r="G32" s="8"/>
      <c r="H32" s="8"/>
      <c r="I32" s="8"/>
      <c r="J32" s="8"/>
      <c r="K32" s="44"/>
    </row>
    <row r="33" spans="1:11" ht="13.5" thickBot="1">
      <c r="A33" s="43"/>
      <c r="B33" s="8"/>
      <c r="C33" s="8"/>
      <c r="D33" s="8"/>
      <c r="E33" s="8"/>
      <c r="F33" s="8"/>
      <c r="G33" s="8"/>
      <c r="H33" s="8"/>
      <c r="I33" s="8"/>
      <c r="J33" s="8"/>
      <c r="K33" s="44"/>
    </row>
    <row r="34" spans="1:11" ht="13.5" thickBot="1">
      <c r="A34" s="43"/>
      <c r="B34" s="8" t="s">
        <v>70</v>
      </c>
      <c r="C34" s="9">
        <v>0.03</v>
      </c>
      <c r="D34" s="24" t="s">
        <v>71</v>
      </c>
      <c r="E34" s="9">
        <v>0.0065</v>
      </c>
      <c r="F34" s="24" t="s">
        <v>72</v>
      </c>
      <c r="G34" s="9">
        <v>0.02</v>
      </c>
      <c r="H34" s="8"/>
      <c r="I34" s="8"/>
      <c r="J34" s="49"/>
      <c r="K34" s="44"/>
    </row>
    <row r="35" spans="1:11" ht="13.5" thickBot="1">
      <c r="A35" s="43"/>
      <c r="B35" s="8"/>
      <c r="C35" s="8"/>
      <c r="D35" s="8"/>
      <c r="E35" s="8"/>
      <c r="F35" s="8"/>
      <c r="G35" s="8"/>
      <c r="H35" s="8"/>
      <c r="I35" s="8"/>
      <c r="J35" s="49"/>
      <c r="K35" s="44"/>
    </row>
    <row r="36" spans="1:11" ht="13.5" thickBot="1">
      <c r="A36" s="43"/>
      <c r="B36" s="8" t="s">
        <v>73</v>
      </c>
      <c r="C36" s="9">
        <v>0</v>
      </c>
      <c r="D36" s="8"/>
      <c r="E36" s="8"/>
      <c r="F36" s="47"/>
      <c r="G36" s="8"/>
      <c r="H36" s="8"/>
      <c r="I36" s="49"/>
      <c r="J36" s="8"/>
      <c r="K36" s="44"/>
    </row>
    <row r="37" spans="1:11" ht="12.75">
      <c r="A37" s="43"/>
      <c r="B37" s="8"/>
      <c r="C37" s="8"/>
      <c r="D37" s="8"/>
      <c r="E37" s="8"/>
      <c r="F37" s="8"/>
      <c r="G37" s="8"/>
      <c r="H37" s="8"/>
      <c r="I37" s="8"/>
      <c r="J37" s="8"/>
      <c r="K37" s="44"/>
    </row>
    <row r="38" spans="1:11" ht="15.75">
      <c r="A38" s="43"/>
      <c r="B38" s="50"/>
      <c r="C38" s="50" t="s">
        <v>74</v>
      </c>
      <c r="D38" s="51">
        <f>(J14*J15*J16/J17)-1</f>
        <v>0.21113016004239538</v>
      </c>
      <c r="E38" s="8"/>
      <c r="F38" s="8"/>
      <c r="G38" s="8"/>
      <c r="H38" s="8"/>
      <c r="I38" s="8"/>
      <c r="J38" s="8"/>
      <c r="K38" s="44"/>
    </row>
    <row r="39" spans="1:11" ht="13.5" thickBo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4"/>
    </row>
  </sheetData>
  <sheetProtection password="F891" sheet="1" objects="1" scenarios="1"/>
  <mergeCells count="10">
    <mergeCell ref="A6:F6"/>
    <mergeCell ref="G6:K6"/>
    <mergeCell ref="A31:K31"/>
    <mergeCell ref="A1:K1"/>
    <mergeCell ref="A2:K2"/>
    <mergeCell ref="A3:K3"/>
    <mergeCell ref="E8:G8"/>
    <mergeCell ref="H8:I8"/>
    <mergeCell ref="A4:K4"/>
    <mergeCell ref="A5:K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5"/>
  <headerFooter alignWithMargins="0">
    <oddFooter>&amp;CPágina &amp;P de &amp;N</oddFooter>
  </headerFooter>
  <legacyDrawing r:id="rId4"/>
  <oleObjects>
    <oleObject progId="Word.Picture.8" shapeId="480916" r:id="rId1"/>
    <oleObject progId="Word.Picture.8" shapeId="480917" r:id="rId2"/>
    <oleObject progId="Word.Picture.8" shapeId="4749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MARCELO</cp:lastModifiedBy>
  <cp:lastPrinted>2012-05-31T19:40:45Z</cp:lastPrinted>
  <dcterms:created xsi:type="dcterms:W3CDTF">1997-10-28T18:59:41Z</dcterms:created>
  <dcterms:modified xsi:type="dcterms:W3CDTF">2012-05-31T19:45:10Z</dcterms:modified>
  <cp:category/>
  <cp:version/>
  <cp:contentType/>
  <cp:contentStatus/>
</cp:coreProperties>
</file>