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lanilha" sheetId="1" r:id="rId1"/>
    <sheet name="CFF" sheetId="2" r:id="rId2"/>
  </sheets>
  <definedNames>
    <definedName name="_xlnm.Print_Area" localSheetId="1">'CFF'!$A$1:$M$45</definedName>
    <definedName name="_xlnm.Print_Area" localSheetId="0">'Planilha'!$A$1:$K$1080</definedName>
    <definedName name="_xlnm.Print_Titles" localSheetId="1">'CFF'!$1:$10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<sst xmlns="http://schemas.openxmlformats.org/spreadsheetml/2006/main" count="2028" uniqueCount="933">
  <si>
    <t>Suporte tipo L para extintor</t>
  </si>
  <si>
    <t>Suporte tipo bandeja para bloco autônomo de emergência (2x55W)</t>
  </si>
  <si>
    <t>Bloco autônomo 2x7W para iluminação de emergência nos ambientes</t>
  </si>
  <si>
    <t>Bloco autônomo 2x7W para saída de emergência, com indicação "SAÍDA"</t>
  </si>
  <si>
    <t>Bloco autônomo 2x55W para iluminação de emergência no pátio</t>
  </si>
  <si>
    <t>Sinalizador fotoluminescente de saída para direita</t>
  </si>
  <si>
    <t>Sinalizador fotoluminescente de saída para esquerda</t>
  </si>
  <si>
    <t>Sinalizador fotoluminescente para extintor</t>
  </si>
  <si>
    <t>Sinalizador fotoluminescente “Proibido Fumar”</t>
  </si>
  <si>
    <t>Sinalizador fotoluminescente “Proibido produzir chamas”</t>
  </si>
  <si>
    <t>Sinalizador fotoluminescente “Cuidado, risco de incêndio”</t>
  </si>
  <si>
    <t>Sinalizador fotoluminescente “Cuidado, risco de choque elétrico”</t>
  </si>
  <si>
    <t>Subtotal item 08.01.000</t>
  </si>
  <si>
    <t>09.00.000</t>
  </si>
  <si>
    <t>SERVIÇOS FINAIS</t>
  </si>
  <si>
    <t>Limpeza final da obra</t>
  </si>
  <si>
    <t>Sub-total item 09.00.000</t>
  </si>
  <si>
    <t xml:space="preserve">TOTAL GERAL </t>
  </si>
  <si>
    <t>INSTALAÇÕES ELÉTRICAS E ELETRÔNICAS</t>
  </si>
  <si>
    <t>PREFEITURA DE PATOS DE MINAS</t>
  </si>
  <si>
    <t>PLANILHA ORÇAMENTÁRIA</t>
  </si>
  <si>
    <t>CONSTRUÇÃO DO CENTRO DE EDUCAÇÃO INFANTIL-PRÓ INFÂNCIA</t>
  </si>
  <si>
    <t xml:space="preserve"> MAIO/2009</t>
  </si>
  <si>
    <t>ITEM</t>
  </si>
  <si>
    <t>DESCRIÇÃO DOS SERVIÇOS</t>
  </si>
  <si>
    <t>UNID.</t>
  </si>
  <si>
    <t>QUANT.</t>
  </si>
  <si>
    <t>PR. UNIT.(R$)</t>
  </si>
  <si>
    <t>VALOR (R$)</t>
  </si>
  <si>
    <t>02.00.000</t>
  </si>
  <si>
    <t>SERVIÇOS PRELIMINARES</t>
  </si>
  <si>
    <t>02.01.000</t>
  </si>
  <si>
    <t>CANTEIRO DE OBRAS</t>
  </si>
  <si>
    <t>Barracão para escritório de obra</t>
  </si>
  <si>
    <t>m²</t>
  </si>
  <si>
    <t>Placa de obra em chapa zincada, conforme modelo do Governo Federal</t>
  </si>
  <si>
    <t>Locação da obra</t>
  </si>
  <si>
    <t>Subtotal item 02.04.000</t>
  </si>
  <si>
    <t>03.00.000</t>
  </si>
  <si>
    <t>FUNDAÇÕES E ESTRUTURAS</t>
  </si>
  <si>
    <t>03.01.000</t>
  </si>
  <si>
    <t>FUNDAÇÕES</t>
  </si>
  <si>
    <t>03.01.420</t>
  </si>
  <si>
    <t>Fundações - Estacas</t>
  </si>
  <si>
    <t xml:space="preserve">Concreto </t>
  </si>
  <si>
    <r>
      <t>m</t>
    </r>
    <r>
      <rPr>
        <vertAlign val="superscript"/>
        <sz val="10"/>
        <rFont val="Arial"/>
        <family val="2"/>
      </rPr>
      <t>3</t>
    </r>
  </si>
  <si>
    <t>Aço</t>
  </si>
  <si>
    <t>kg</t>
  </si>
  <si>
    <r>
      <t>Escavação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>=30cm</t>
    </r>
  </si>
  <si>
    <t>m</t>
  </si>
  <si>
    <t>Fundações - Blocos</t>
  </si>
  <si>
    <t>Formas</t>
  </si>
  <si>
    <t>Armadura</t>
  </si>
  <si>
    <t>Concreto 25 Mpa</t>
  </si>
  <si>
    <t>m³</t>
  </si>
  <si>
    <t>Subtotal item 03.01.000</t>
  </si>
  <si>
    <t>03.02.000</t>
  </si>
  <si>
    <t>ESTRUTURAS DE CONCRETO</t>
  </si>
  <si>
    <t>03.02.100</t>
  </si>
  <si>
    <t>Concreto Armado</t>
  </si>
  <si>
    <t>03.02.110</t>
  </si>
  <si>
    <t>Pilares</t>
  </si>
  <si>
    <t>03.02.120</t>
  </si>
  <si>
    <t>Vigas</t>
  </si>
  <si>
    <t>03.02.130</t>
  </si>
  <si>
    <t xml:space="preserve">Lajes </t>
  </si>
  <si>
    <t>Lajes Pré Fabricadas: fornecimento,  montagem e escoramento</t>
  </si>
  <si>
    <t>Armadura Complementar</t>
  </si>
  <si>
    <t>03.02.170</t>
  </si>
  <si>
    <t>Caixas d'água</t>
  </si>
  <si>
    <t>Subtotal item 03.02.000</t>
  </si>
  <si>
    <t>04.00.000</t>
  </si>
  <si>
    <t>ARQUITETURA E ELEMENTOS DE URBANISMO</t>
  </si>
  <si>
    <t>04.01.000</t>
  </si>
  <si>
    <t>ARQUITETURA</t>
  </si>
  <si>
    <t>04.01.100</t>
  </si>
  <si>
    <t>PAREDES E DIVISÓRIAS</t>
  </si>
  <si>
    <t>Alvenaria de bloco cerâmico</t>
  </si>
  <si>
    <t>Marcação 1ª fiada alvenaria de bloco cerâmico</t>
  </si>
  <si>
    <t>Levante de alvenaria de bloco cerâmico</t>
  </si>
  <si>
    <t>Aperto de alvenaria de bloco cerâmico</t>
  </si>
  <si>
    <t>Alvenaria de elementos vazados de concreto (cobogós)</t>
  </si>
  <si>
    <t>Divisórias em madeira com laminado com portas de 80x210cm</t>
  </si>
  <si>
    <t>Divisórias em granito</t>
  </si>
  <si>
    <t>Vergas contínuas no perímetro das edificações</t>
  </si>
  <si>
    <t>Vergas e contravergas embutidas nas paredes</t>
  </si>
  <si>
    <t>Sub-total item 04.01.100</t>
  </si>
  <si>
    <t>04.01.300</t>
  </si>
  <si>
    <t>ESQUADRIAS</t>
  </si>
  <si>
    <t>04.01.310</t>
  </si>
  <si>
    <t>Esquadria de Madeira</t>
  </si>
  <si>
    <t>Portas</t>
  </si>
  <si>
    <t>PM-2 - porta comum 80 x 210 cm</t>
  </si>
  <si>
    <t>un</t>
  </si>
  <si>
    <t>PM-3 - porta com barra de proteção 80 x 210 cm</t>
  </si>
  <si>
    <t>PM-04a - porta comum p/ divisórias de granito 60 x 180 cm</t>
  </si>
  <si>
    <t>PM-04b - porta comum p/ divisórias de granito 60 x 60 cm e guiches</t>
  </si>
  <si>
    <t>PM-6 - porta comum 60 x 210 cm</t>
  </si>
  <si>
    <t>PM-7 - porta com visor 80 x 210 cm</t>
  </si>
  <si>
    <t>PM-8 - porta com veneziana 80 x 210 cm</t>
  </si>
  <si>
    <t>Sub-total item 04.01.310</t>
  </si>
  <si>
    <t>04.01.320</t>
  </si>
  <si>
    <t>Esquadria Metálica</t>
  </si>
  <si>
    <t>Portas metálica  80x80cm veneziana  (Castelo D'água)</t>
  </si>
  <si>
    <t>Janelas</t>
  </si>
  <si>
    <t xml:space="preserve">EF-10 pivotante 120 x 30 cm </t>
  </si>
  <si>
    <t>EF-11 pivotante 180 x 30 cm</t>
  </si>
  <si>
    <t>EF-12 pivotante 90 x 30 cm</t>
  </si>
  <si>
    <t>EF-13 pivotante 210 x 30 cm</t>
  </si>
  <si>
    <t>EF-14 pivotante 210 x 60 cm</t>
  </si>
  <si>
    <t>EF-15 pivotante 240 x 30 cm</t>
  </si>
  <si>
    <t>EF-16 pivotante 300 x 30 cm</t>
  </si>
  <si>
    <t>EF-17 basculante 50 x 50 cm</t>
  </si>
  <si>
    <t>EF-18 corrediça 120 x 60 cm</t>
  </si>
  <si>
    <t>EF-19 corrediça 150 x 120 cm</t>
  </si>
  <si>
    <t>EF-20 corrediça 120 x 90 cm</t>
  </si>
  <si>
    <t>EF-21 corrediça 180 x 90 cm</t>
  </si>
  <si>
    <t>EF-22 corrediça 240 x 90 cm</t>
  </si>
  <si>
    <t>EF-23 corrediça 240 x 120 cm</t>
  </si>
  <si>
    <t>EF-24 corrediça 300 x 120 cm</t>
  </si>
  <si>
    <t>EF-25* corrediça 460 x 150 cm (específica p/ regiões de clima frio)</t>
  </si>
  <si>
    <t>EF-26 corrediça 270 x 160 cm</t>
  </si>
  <si>
    <t>EF-27 corrediça 360 x 160 cm</t>
  </si>
  <si>
    <t>EF-28 corrediça 200 x 105 cm</t>
  </si>
  <si>
    <t>Telas em nylon</t>
  </si>
  <si>
    <t xml:space="preserve"> Veneziana metálica circular com diamêtro de 120 cm (Castelo D'água)</t>
  </si>
  <si>
    <t>Grades e portões</t>
  </si>
  <si>
    <t>Portões 90X110cm (cobogós)</t>
  </si>
  <si>
    <t>um</t>
  </si>
  <si>
    <t>Portões 90X200cm (cobogós)</t>
  </si>
  <si>
    <t>Grades e portões h=210cm</t>
  </si>
  <si>
    <t>Sub-total item 04.01.320</t>
  </si>
  <si>
    <t>04.01.400</t>
  </si>
  <si>
    <t>VIDROS</t>
  </si>
  <si>
    <t>PV6 - Portas de vidro temperado -160x210cm</t>
  </si>
  <si>
    <t>Vidro laminado de fechamento - parte superior dos fundos do pátio central e=10mm (somente em regiões frias)</t>
  </si>
  <si>
    <t>Espelhos 4mm</t>
  </si>
  <si>
    <t>Sub-total item 04.01.400</t>
  </si>
  <si>
    <t>04.01.500</t>
  </si>
  <si>
    <t>COBERTURA</t>
  </si>
  <si>
    <t>Estrutura em madeira para cobertura</t>
  </si>
  <si>
    <t>Telhas cerämicas</t>
  </si>
  <si>
    <t>Telhas de vidro</t>
  </si>
  <si>
    <t>Cumeeiras/Espigões</t>
  </si>
  <si>
    <t>Calha metálica</t>
  </si>
  <si>
    <t>Rufos de concreto</t>
  </si>
  <si>
    <t>Sub-total item 04.01.500</t>
  </si>
  <si>
    <t>04.01.600</t>
  </si>
  <si>
    <t>IMPERMEABILIZAÇÃO</t>
  </si>
  <si>
    <t>Impermeabilização das vigas baldrame</t>
  </si>
  <si>
    <t>Impermeabilização de calhas (piso)</t>
  </si>
  <si>
    <t>Impermeabilização do castelo d'água</t>
  </si>
  <si>
    <t>Impermeabilização de calhas (telhado)  com manta asfáltica</t>
  </si>
  <si>
    <t>Sub-total item 04.01.600</t>
  </si>
  <si>
    <t>04.01.700</t>
  </si>
  <si>
    <t>REVESTIMENTO</t>
  </si>
  <si>
    <t>04.01.710</t>
  </si>
  <si>
    <t>Revestimento Interno</t>
  </si>
  <si>
    <t>Paredes</t>
  </si>
  <si>
    <t>Emboço</t>
  </si>
  <si>
    <t>Reboco</t>
  </si>
  <si>
    <t>Cerâmica 20x20</t>
  </si>
  <si>
    <t>Rejuntamento de cerâmica 20x20</t>
  </si>
  <si>
    <t>Tetos</t>
  </si>
  <si>
    <t>Sub-total item 04.01.710</t>
  </si>
  <si>
    <t>04.01.720</t>
  </si>
  <si>
    <t>Revestimento Externo</t>
  </si>
  <si>
    <t>Paredes e fachadas</t>
  </si>
  <si>
    <t>Chapisco externo</t>
  </si>
  <si>
    <t>Cerâmica 10x10</t>
  </si>
  <si>
    <t>Rejuntamento de cerâmica 10x10</t>
  </si>
  <si>
    <t>Sub-total item  04.01.720</t>
  </si>
  <si>
    <t>04.01.730</t>
  </si>
  <si>
    <t>PAVIMENTAÇÃO</t>
  </si>
  <si>
    <t>Camada impermeabilizadora de concreto</t>
  </si>
  <si>
    <t>Regularização de piso</t>
  </si>
  <si>
    <t>Bloco de concreto intertravado</t>
  </si>
  <si>
    <t>Cerâmica</t>
  </si>
  <si>
    <t>Rejuntamento de cerâmica</t>
  </si>
  <si>
    <t>Cimento desempenado</t>
  </si>
  <si>
    <t>Granitina</t>
  </si>
  <si>
    <t>Calha de concreto com grelhas</t>
  </si>
  <si>
    <t>Sub-total item 04.01.730</t>
  </si>
  <si>
    <t>04.01.740</t>
  </si>
  <si>
    <t>SOLEIRAS, RODAPÉS E PEITORIS</t>
  </si>
  <si>
    <t>Soleiras em granito e=15cm</t>
  </si>
  <si>
    <t>Rodapé em cerâmica</t>
  </si>
  <si>
    <t>Rejuntamento de rodapés de cerâmica</t>
  </si>
  <si>
    <t>Rodameio de madeira L=10cm</t>
  </si>
  <si>
    <t>Sub-total item 04.01.740</t>
  </si>
  <si>
    <t>04.01.750</t>
  </si>
  <si>
    <t>PINTURA</t>
  </si>
  <si>
    <t>Paredes internas</t>
  </si>
  <si>
    <t>Pintura acrílica c/ massa corrida</t>
  </si>
  <si>
    <t>Pintura PVA</t>
  </si>
  <si>
    <t>Paredes externas</t>
  </si>
  <si>
    <t>Pintura acrílica s/ massa corrida</t>
  </si>
  <si>
    <t>Pintura PVA c/ massa corrida</t>
  </si>
  <si>
    <t>Outros</t>
  </si>
  <si>
    <t>Pintura esmalte em portas em madeira</t>
  </si>
  <si>
    <t>Tratamento em verniz em rodameio de madeira</t>
  </si>
  <si>
    <t>Pintura esmalte em esquadrias e grades de ferro</t>
  </si>
  <si>
    <t>Sub-total item 04.01.750</t>
  </si>
  <si>
    <t>04.01.800</t>
  </si>
  <si>
    <t>SERVIÇOS COMPLEMENTARES</t>
  </si>
  <si>
    <t>Bancadas e balcões em granito Cinza Andorinha</t>
  </si>
  <si>
    <t>Lavatórios em granito Cinza Andorinha</t>
  </si>
  <si>
    <t>Armários e escaninhos em granito Cinza Andorinha (A-01 ao  A-09)</t>
  </si>
  <si>
    <t>Prateleiras em granito Cinza Andorinha</t>
  </si>
  <si>
    <t>Rodamão em granito h=10cm Cinza Andorinha</t>
  </si>
  <si>
    <t>Acabamento de bordas em bancadas e balcões de Cinza Andorinha</t>
  </si>
  <si>
    <t>Acabamento de armários e escaninhos de Cinza Andorinha</t>
  </si>
  <si>
    <t>Acabamento de prateleiras de Cinza Andorinha</t>
  </si>
  <si>
    <t>Acabamento de lavatórios  Cinza Andorinha</t>
  </si>
  <si>
    <t>Barras de proteção c=300cm h=45cm</t>
  </si>
  <si>
    <t>Guarda-corpos metalico castelo d'água h=120cm</t>
  </si>
  <si>
    <t>Escadas metálicas do castelo d'água com proteção</t>
  </si>
  <si>
    <t>Plataforma metalica de transição das escadas do castelo d'água</t>
  </si>
  <si>
    <t>Bancos retráteis para PNE</t>
  </si>
  <si>
    <t>cj.</t>
  </si>
  <si>
    <t xml:space="preserve">Barras 90cm para PNE </t>
  </si>
  <si>
    <t>Barras 45 cm para PNE</t>
  </si>
  <si>
    <t>Bancos de concreto da administração</t>
  </si>
  <si>
    <t>Bancos de concreto do pátio</t>
  </si>
  <si>
    <t>Mastros para bandeiras</t>
  </si>
  <si>
    <t>Quadro negro</t>
  </si>
  <si>
    <t>Alçapão de acesso à caixa d'água</t>
  </si>
  <si>
    <t>Sub-total item 04.01.800</t>
  </si>
  <si>
    <t>05.00.000</t>
  </si>
  <si>
    <t>INSTALAÇÕES HIDRÁULICAS E SANITÁRIAS</t>
  </si>
  <si>
    <t>05.01.000</t>
  </si>
  <si>
    <t>ÁGUA FRIA</t>
  </si>
  <si>
    <t xml:space="preserve">05.01.200 </t>
  </si>
  <si>
    <t>TUBULAÇÕES E CONEXÕES DE PVC RÍGIDO</t>
  </si>
  <si>
    <t xml:space="preserve">05.01.201 </t>
  </si>
  <si>
    <t>Tubos</t>
  </si>
  <si>
    <t>Tubo PVC soldável, diâmetro 25mm</t>
  </si>
  <si>
    <t>Tubo PVC soldável, diâmetro 32mm</t>
  </si>
  <si>
    <t>Tubo PVC soldável, diâmetro 50mm</t>
  </si>
  <si>
    <t>Tubo PVC soldável, diâmetro 60mm</t>
  </si>
  <si>
    <t>Tubo PVC soldável, diâmetro 85mm</t>
  </si>
  <si>
    <t xml:space="preserve">05.01.202 </t>
  </si>
  <si>
    <t>Adaptadores</t>
  </si>
  <si>
    <t>Adaptador PVC soldável curto com bolsa e rosca, diâmetro 25x3/4"</t>
  </si>
  <si>
    <t>Adaptador PVC soldável curto com bolsa e rosca, diâmetro 32x1"</t>
  </si>
  <si>
    <t>Adaptador PVC soldável curto com bolsa e rosca, diâmetro 50x1.1/2"</t>
  </si>
  <si>
    <t>Adaptador PVC soldável curto com bolsa e rosca, diâmetro 85x3"</t>
  </si>
  <si>
    <t>Adaptador PVC soldável com flanges livres, diâmetro 25x3/4"</t>
  </si>
  <si>
    <t>CRONOGRAMA FÍSICO FINANCEIRO</t>
  </si>
  <si>
    <t>CONSTRUÇÃO DO CENTRO DE EDUCAÇÃO INFANTIL - PRÓ INFÂNCIA</t>
  </si>
  <si>
    <t>VALOR</t>
  </si>
  <si>
    <t>PESO</t>
  </si>
  <si>
    <t>SERVIÇOS A EXECUTAR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</si>
  <si>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</si>
  <si>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</si>
  <si>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</si>
  <si>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</si>
  <si>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</si>
  <si>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</si>
  <si>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</si>
  <si>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</si>
  <si>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</si>
  <si>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01.00.000</t>
  </si>
  <si>
    <t>ESQUADRIAS DE MADEIRA</t>
  </si>
  <si>
    <t>ESQUADRIAS METÁLICAS</t>
  </si>
  <si>
    <t>REVESTIMENTO INTERNO</t>
  </si>
  <si>
    <t>REVESTIMENTO EXTERNO</t>
  </si>
  <si>
    <t>INSTALAÇÕES HIDRÁULICAS</t>
  </si>
  <si>
    <t>INSTALAÇÕES DE AR CONDICIONADO</t>
  </si>
  <si>
    <t>GÁS COMBUSTIVEL</t>
  </si>
  <si>
    <t>08.01.000</t>
  </si>
  <si>
    <t>INST. PREVENÇÃO E COMBATE A INCÊNDIO</t>
  </si>
  <si>
    <t>VALOR MENSAL</t>
  </si>
  <si>
    <t>% MENSAL</t>
  </si>
  <si>
    <t>Adaptador PVC soldável com flanges livres, diâmetro 32x1"</t>
  </si>
  <si>
    <t>Adaptador PVC soldável com flanges livres, diâmetro 50x1.1/2"</t>
  </si>
  <si>
    <t>Adaptador PVC soldável com flanges livres, diâmetro 85x3"</t>
  </si>
  <si>
    <t xml:space="preserve">05.01.203 </t>
  </si>
  <si>
    <t>Buchas de redução</t>
  </si>
  <si>
    <t xml:space="preserve">Bucha de  redução, PVC soldável, diâmetro 32x25mm </t>
  </si>
  <si>
    <t xml:space="preserve">Bucha de  redução, PVC soldável, diâmetro 50x25mm </t>
  </si>
  <si>
    <t xml:space="preserve">Bucha de  redução, PVC soldável, diâmetro 50x32mm </t>
  </si>
  <si>
    <t xml:space="preserve">Bucha de  redução, PVC soldável, diâmetro 60x25mm </t>
  </si>
  <si>
    <t xml:space="preserve">Bucha de  redução, PVC soldável, diâmetro 60x32mm </t>
  </si>
  <si>
    <t xml:space="preserve">Bucha de  redução, PVC soldável, diâmetro 60x50mm </t>
  </si>
  <si>
    <t xml:space="preserve">Bucha de  redução, PVC soldável, diâmetro 85x60mm </t>
  </si>
  <si>
    <t xml:space="preserve">05.01.207 </t>
  </si>
  <si>
    <t>Joelhos</t>
  </si>
  <si>
    <t>Joelho  90º PVC soldável, diâmetro 25mm</t>
  </si>
  <si>
    <t>Joelho  90º PVC soldável, diâmetro 32mm</t>
  </si>
  <si>
    <t>Joelho  90º PVC soldável, diâmetro 50mm</t>
  </si>
  <si>
    <t>Joelho  90º PVC soldável, diâmetro 60mm</t>
  </si>
  <si>
    <t>Joelho  90º PVC soldável, diâmetro 85mm</t>
  </si>
  <si>
    <t>Joelho  45º PVC soldável, diâmetro 25mm</t>
  </si>
  <si>
    <t>Joelho  45º PVC soldável, diâmetro 32mm</t>
  </si>
  <si>
    <t>Joelho  45º PVC soldável, diâmetro 50mm</t>
  </si>
  <si>
    <t>Joelho  90º PVC soldável com bucha de latão, diâmetro 25x3/4"</t>
  </si>
  <si>
    <t>Joelho de redução 90º PVC soldável com bucha de latão, diâmetro 25x1/2"</t>
  </si>
  <si>
    <t>Joelho de redução 90º PVC soldável, diâmetro 32x25mm</t>
  </si>
  <si>
    <t xml:space="preserve">05.01.208 </t>
  </si>
  <si>
    <t>Luvas</t>
  </si>
  <si>
    <t>Luva de PVC soldável diâmetro 25mm</t>
  </si>
  <si>
    <t>Luva de PVC soldável diâmetro 32mm</t>
  </si>
  <si>
    <t>Luva de PVC soldável diâmetro 50mm</t>
  </si>
  <si>
    <t>Luva de PVC soldável diâmetro 60mm</t>
  </si>
  <si>
    <t>Luva de PVC soldável diâmetro 85mm</t>
  </si>
  <si>
    <t>Luva de redução de PVC soldável com rosca diâmetro 25x1/2"</t>
  </si>
  <si>
    <t xml:space="preserve">05.01.209 </t>
  </si>
  <si>
    <t>Tê</t>
  </si>
  <si>
    <t>Tê de 90º  PVC soldável, diâmetro 25mm</t>
  </si>
  <si>
    <t>Tê de 90º  PVC soldável, diâmetro 32mm</t>
  </si>
  <si>
    <t>Tê de 90º  PVC soldável, diâmetro 50mm</t>
  </si>
  <si>
    <t>Tê de 90º  PVC soldável, diâmetro 60mm</t>
  </si>
  <si>
    <t>Tê de 90º  PVC soldável, diâmetro 85mm</t>
  </si>
  <si>
    <t>Tê de redução PVC soldável com rosca central, diâmetro 25x1/2"</t>
  </si>
  <si>
    <t>Tê de redução PVC soldável com rosca central, diâmetro 32x3/4"</t>
  </si>
  <si>
    <t>Tê de redução PVC soldável, diâmetro 32x25mm</t>
  </si>
  <si>
    <t>Tê de redução PVC soldável, diâmetro 50x25mm</t>
  </si>
  <si>
    <t>Tê de redução PVC soldável, diâmetro 60x25mm</t>
  </si>
  <si>
    <t>Tê de redução PVC soldável, diâmetro 85x60mm</t>
  </si>
  <si>
    <t xml:space="preserve">05.01.210 </t>
  </si>
  <si>
    <t>União</t>
  </si>
  <si>
    <t>União de PVC soldável diâmetro 25mm</t>
  </si>
  <si>
    <t>União de PVC soldável diâmetro 32mm</t>
  </si>
  <si>
    <t>União de PVC soldável diâmetro 50mm</t>
  </si>
  <si>
    <t>União de PVC soldável diâmetro 85mm</t>
  </si>
  <si>
    <t xml:space="preserve">05.01.213 </t>
  </si>
  <si>
    <t>Plugue</t>
  </si>
  <si>
    <t>Plugue de PVC com rosca diâmetro 1/2"</t>
  </si>
  <si>
    <t>Plugue de PVC com rosca diâmetro 3/4"</t>
  </si>
  <si>
    <t>Plugue de PVC com rosca diâmetro 1.1/4"</t>
  </si>
  <si>
    <t>Subtotal item   05.01.200</t>
  </si>
  <si>
    <t>05.01.500</t>
  </si>
  <si>
    <t>APARELHOS E ACESSÓRIOS SANITÁRIOS</t>
  </si>
  <si>
    <t>Lavatório individual com coluna suspensa, cor branca</t>
  </si>
  <si>
    <t>Cuba de embutir oval grande, cor branca</t>
  </si>
  <si>
    <t>Cuba de embutir redonda pequena, cor branca</t>
  </si>
  <si>
    <t>Bacia sifonada com abertura frontal, cor branca</t>
  </si>
  <si>
    <t>Bacia sifonada infantil, cor branca</t>
  </si>
  <si>
    <t>Bacia sifonada sem abertura frontal, cor branca</t>
  </si>
  <si>
    <t>Assento para bacia com abertura frontal, cor branca</t>
  </si>
  <si>
    <t>Assento para bacia infantil, cor branca</t>
  </si>
  <si>
    <t>Assento para bacia sem abertura frontal, cor branca</t>
  </si>
  <si>
    <t>Cuba para pia de aço inox, 625x505x300mm, acabamento alto brilho</t>
  </si>
  <si>
    <t>Cuba para pia de aço inox, 560x340x140mm, acabamento polido</t>
  </si>
  <si>
    <t>Cuba para pia de aço inox, 400x340x170mm, acabamento polido</t>
  </si>
  <si>
    <t>Tanque duplo com capacidade de 27+30 litros, acabamento alto brilho, 1200x550mm</t>
  </si>
  <si>
    <t>Torneira de mesa, bica alta</t>
  </si>
  <si>
    <t>Torneira de parede</t>
  </si>
  <si>
    <t>Torneira de mesa, bica baixa</t>
  </si>
  <si>
    <t>Torneira elétrica, 5500W</t>
  </si>
  <si>
    <t>Torneira de parede, bica móvel</t>
  </si>
  <si>
    <t>Torneira de mesa, bica móvel</t>
  </si>
  <si>
    <t>Torneira para uso geral</t>
  </si>
  <si>
    <t>Torneira para jardim/mangueira</t>
  </si>
  <si>
    <t>Torneira de bóia, diâmetro 25mm</t>
  </si>
  <si>
    <t>Registro de pressão com canopla p/ chuveiro, diâmetro 3/4"</t>
  </si>
  <si>
    <t>Registro de gaveta bruto, diâmetro 3/4"</t>
  </si>
  <si>
    <t>Registro de gaveta bruto, diâmetro 1"</t>
  </si>
  <si>
    <t>Registro de gaveta bruto, diâmetro 1.1/2"</t>
  </si>
  <si>
    <t>Registro de gaveta bruto, diâmetro 3"</t>
  </si>
  <si>
    <t>Registro de gaveta com canopla, diâmetro 3/4"</t>
  </si>
  <si>
    <t>Registro de gaveta com canopla, diâmetro 1"</t>
  </si>
  <si>
    <t>Registro de gaveta com canopla, diâmetro 1.1/2"</t>
  </si>
  <si>
    <t>Ligação flexível metálica para lavatório de 1/2"</t>
  </si>
  <si>
    <t>Ligação flexível metálica para pia de 3/4"</t>
  </si>
  <si>
    <t>Ducha elétrica com desviador, 5500W, cor branca</t>
  </si>
  <si>
    <t>Ducha higiênica</t>
  </si>
  <si>
    <t>Ducha elétrica 4000W com desviador</t>
  </si>
  <si>
    <t>Chuveiro elétrico, 5500W, acabamento cromado</t>
  </si>
  <si>
    <t>Válvula de descarga duplo acionamento p/ vaso sanitário de 1.1/2"</t>
  </si>
  <si>
    <t>Caixa d'água pré-fabricada capacidade 15000 litros</t>
  </si>
  <si>
    <t>Tubo de descarga VDE, série normal, diâmetro 38 mm</t>
  </si>
  <si>
    <t>Válvula de pé com crivo, 1.1/2"</t>
  </si>
  <si>
    <t>Válvula de retenção com portinhola de bronze, 1"</t>
  </si>
  <si>
    <t>Caixa em alvenaria 30x30 cm - CRG e CTD</t>
  </si>
  <si>
    <t>Caixa em alvenaria 100x160 cm para bombas</t>
  </si>
  <si>
    <t>Tampa de ferro fundido 30x30 cm - tipo leve</t>
  </si>
  <si>
    <t>Tampa de ferro fundido 60x60 cm - tipo leve</t>
  </si>
  <si>
    <t>Braçadeira metálica tipo ômega, diâmetro 25 mm</t>
  </si>
  <si>
    <t>Braçadeira metálica tipo ômega, diâmetro 32 mm</t>
  </si>
  <si>
    <t>Braçadeira metálica tipo ômega, diâmetro 40 mm</t>
  </si>
  <si>
    <t>Braçadeira metálica tipo ômega, diâmetro 50 mm</t>
  </si>
  <si>
    <t>Braçadeira metálica tipo ômega, diâmetro 85 mm</t>
  </si>
  <si>
    <t>Porta-sabonete líquido de parede</t>
  </si>
  <si>
    <t>Porta papel-toalha de parede</t>
  </si>
  <si>
    <t>Porta papel higiênico em louça de embutir</t>
  </si>
  <si>
    <t>Saboneteira em louça de embutir</t>
  </si>
  <si>
    <t>Subtotal item 05.01.500</t>
  </si>
  <si>
    <t>05.01.600</t>
  </si>
  <si>
    <t>EQUIPAMENTOS</t>
  </si>
  <si>
    <t>Conjunto moto-bomba com rotor em bronze, 3/4 cv, Hman=15mca, Q=5m³/h, 380 Volts, trifásica</t>
  </si>
  <si>
    <t>Automático de bóia nível máximo</t>
  </si>
  <si>
    <t>Automático de bóia nível mínimo</t>
  </si>
  <si>
    <t>Subtotal item 05.01.600</t>
  </si>
  <si>
    <t>05.01.700</t>
  </si>
  <si>
    <t>TUBULAÇÕES E CONEXÕES DE FERRO GALVANIZADO</t>
  </si>
  <si>
    <t xml:space="preserve">05.01.701 </t>
  </si>
  <si>
    <t>Tubo</t>
  </si>
  <si>
    <t>Tubo FG roscável, diâmetro 3/4"</t>
  </si>
  <si>
    <t>Tubo FG roscável, diâmetro 1"</t>
  </si>
  <si>
    <t>Tubo FG roscável, diâmetro 1.1/2"</t>
  </si>
  <si>
    <t>Tubo FG roscável, diâmetro 3"</t>
  </si>
  <si>
    <t xml:space="preserve">05.01.703 </t>
  </si>
  <si>
    <t>Bucha de redução</t>
  </si>
  <si>
    <t xml:space="preserve">Bucha de redução, FG roscável, diâmetro 1"x3/4" </t>
  </si>
  <si>
    <t xml:space="preserve">05.01.707 </t>
  </si>
  <si>
    <t>Joelho</t>
  </si>
  <si>
    <t>Joelho 90º FG roscável, diâmetro 3/4"</t>
  </si>
  <si>
    <t>Joelho 90º FG roscável, diâmetro 1.1/2"</t>
  </si>
  <si>
    <t>Joelho 90º FG roscável, diâmetro 1"</t>
  </si>
  <si>
    <t>Joelho 90º FG roscável, diâmetro 3"</t>
  </si>
  <si>
    <t>05.01.708</t>
  </si>
  <si>
    <t>Luva</t>
  </si>
  <si>
    <t>Luva FG, F/F roscável, diâmetro 1"</t>
  </si>
  <si>
    <t>Luva FG, F/F roscável, diâmetro 1.1/2"</t>
  </si>
  <si>
    <t xml:space="preserve">05.01.709 </t>
  </si>
  <si>
    <t>Te 90º FG roscável, diâmetro 1.1/2"</t>
  </si>
  <si>
    <t>Te 90º FG roscável, diâmetro 1"</t>
  </si>
  <si>
    <t>Te 45º FG roscável, diâmetro 1"</t>
  </si>
  <si>
    <t xml:space="preserve">05.01.710 </t>
  </si>
  <si>
    <t>União FG roscável MF, diâmetro 1"</t>
  </si>
  <si>
    <t>União FG roscável MF, diâmetro 1.1/2"</t>
  </si>
  <si>
    <t>05.01.712</t>
  </si>
  <si>
    <t>Niple</t>
  </si>
  <si>
    <t>Niple FG roscável diâmetro 1"</t>
  </si>
  <si>
    <t>Subtotal item 05.01.700</t>
  </si>
  <si>
    <t>05.03.000</t>
  </si>
  <si>
    <t>DRENAGEM DE ÁGUAS PLUVIAIS</t>
  </si>
  <si>
    <t>05.03.300</t>
  </si>
  <si>
    <t>TUBULAÇÕES E CONEXÕES DE PVC</t>
  </si>
  <si>
    <t>05.03.301</t>
  </si>
  <si>
    <t>Tubo de PVC esgoto série R, ponta e bolsa com anel de borracha, Ø100mm</t>
  </si>
  <si>
    <t>Tubo de PVC esgoto série R, ponta e bolsa com anel de borracha, Ø150mm</t>
  </si>
  <si>
    <t>Tubo de PVC esgoto, tipo Vinilfort ou equivalente, ponta e bolsa com junta elástica integrada, Ø150mm</t>
  </si>
  <si>
    <t>Tubo de PVC esgoto, tipo Vinilfort ou equivalente, ponta e bolsa com junta elástica integrada, Ø200mm</t>
  </si>
  <si>
    <t>Tubo de PVC esgoto, tipo Vinilfort ou equivalente, ponta e bolsa com junta elástica integrada, Ø250mm</t>
  </si>
  <si>
    <t>Tubo de PVC esgoto, tipo Vinilfort ou equivalente, ponta e bolsa com junta elástica integrada, Ø300mm</t>
  </si>
  <si>
    <t>05.03.304</t>
  </si>
  <si>
    <t xml:space="preserve"> Curva</t>
  </si>
  <si>
    <t>Curva 87º30' de PVC esgoto Série R, com anel de borracha, Ø150mm</t>
  </si>
  <si>
    <t>Curva 87º30' de PVC esgoto Série R, com anel de borracha, Ø100mm</t>
  </si>
  <si>
    <t>05.03.305</t>
  </si>
  <si>
    <t xml:space="preserve">Joelho 45 graus de PVC esgoto série R, com anel de borracha, Ø150mm </t>
  </si>
  <si>
    <t>Joelho 90 graus de PVC esgoto série R, com anel de borracha, Ø150mm</t>
  </si>
  <si>
    <t>05.03.307</t>
  </si>
  <si>
    <t xml:space="preserve">Luva </t>
  </si>
  <si>
    <t>Luva de PVC esgoto, série R, com anel de borracha, Ø100mm</t>
  </si>
  <si>
    <t>Luva de PVC esgoto, série R, com anel de borracha, Ø150mm</t>
  </si>
  <si>
    <t>Luva de PVC esgoto, tipo Vinilfort ou equivalente, com junta elástica integrada, Ø100mm</t>
  </si>
  <si>
    <t>Luva de PVC esgoto, tipo Vinilfort ou equivalente, com junta elástica integrada, Ø150mm</t>
  </si>
  <si>
    <t>Luva de PVC esgoto, tipo Vinilfort ou equivalente, com junta elástica integrada, Ø200mm</t>
  </si>
  <si>
    <t>Luva de PVC esgoto, tipo Vinilfort ou equivalente, com junta elástica integrada, Ø250mm</t>
  </si>
  <si>
    <t>Luva de PVC esgoto, tipo Vinilfort ou equivalente, com junta elástica integrada, Ø300mm</t>
  </si>
  <si>
    <t>05.03.313</t>
  </si>
  <si>
    <t xml:space="preserve">Tê de inspeção </t>
  </si>
  <si>
    <t>Tê de inspeção de PVC esgoto, série R, com anel de borracha, Ø150x100mm</t>
  </si>
  <si>
    <t>Tê de inspeção de PVC esgoto, série R, com anel de borracha, Ø100x75mm</t>
  </si>
  <si>
    <t>Subtotal item 05.03.300</t>
  </si>
  <si>
    <t>05.03.900</t>
  </si>
  <si>
    <t>ACESSÓRIOS</t>
  </si>
  <si>
    <t>05.03.901</t>
  </si>
  <si>
    <t>Ralo hemisférico</t>
  </si>
  <si>
    <t>Ralo hemisférico (formato abacaxi) de ferro fundido, Ø150mm</t>
  </si>
  <si>
    <t>Ralo hemisférico (formato abacaxi) de ferro fundido, Ø100mm</t>
  </si>
  <si>
    <t>05.03.903</t>
  </si>
  <si>
    <t>Caixa de passagem</t>
  </si>
  <si>
    <t>Caixa de inspeção em alvenaria com fundo em concreto, 60x60cm</t>
  </si>
  <si>
    <t>Tampa de concreto 60x60cm para caixa de inspeção</t>
  </si>
  <si>
    <t>Caixa de ralo em alvenaria com fundo em concreto, 40x40cm</t>
  </si>
  <si>
    <t>Grelha de ferro fundido 40x40cm, tipo leve, para caixa de ralo</t>
  </si>
  <si>
    <t>Caixa de brita 40x40cm</t>
  </si>
  <si>
    <t>05.03.904</t>
  </si>
  <si>
    <t>Poço de visita</t>
  </si>
  <si>
    <t>Poço de visita em alvenaria com fundo em concreto, 110x110cm</t>
  </si>
  <si>
    <t>Tampa de concreto Ø60cm para poço de visita</t>
  </si>
  <si>
    <t>05.03.905</t>
  </si>
  <si>
    <t>Tampa para inspeção</t>
  </si>
  <si>
    <t>Chapa de aço galvanizado aparafusável, 15x15cm, para inspeção em alvenaria</t>
  </si>
  <si>
    <t>05.03.906</t>
  </si>
  <si>
    <t>Grelha</t>
  </si>
  <si>
    <t>Calha de piso em PVC DN 130, com grelha</t>
  </si>
  <si>
    <t>Calha de cobertura em PVC DN 130</t>
  </si>
  <si>
    <t>Subtotal item 05.03.900</t>
  </si>
  <si>
    <t>05.04.000</t>
  </si>
  <si>
    <t>ESGOTOS SANITÁRIOS</t>
  </si>
  <si>
    <t>05.04.300</t>
  </si>
  <si>
    <t>TUBOS E CONEXÕES DE PVC</t>
  </si>
  <si>
    <t>05.04.301</t>
  </si>
  <si>
    <t>Tubo de PVC rígido esgoto série R 150mm</t>
  </si>
  <si>
    <t>Tubo de PVC rígido esgoto série R 100mm</t>
  </si>
  <si>
    <t>Tubo de PVC rígido esgoto série R 75mm</t>
  </si>
  <si>
    <t>Tubo de PVC rígido esgoto série R 50mm</t>
  </si>
  <si>
    <t>Tubo de PVC rígido esgoto série R 40mm</t>
  </si>
  <si>
    <t>05.04.302</t>
  </si>
  <si>
    <t>Cap</t>
  </si>
  <si>
    <t>Cap de PVC rígido esgoto série R com anel de borracha 100mm</t>
  </si>
  <si>
    <t>05.04.305</t>
  </si>
  <si>
    <t>Joelho 45 graus série R 100mm</t>
  </si>
  <si>
    <t>Joelho 45 graus série R 75mm</t>
  </si>
  <si>
    <t>Joelho 45 graus série R 50mm</t>
  </si>
  <si>
    <t xml:space="preserve">Joelho 45 graus série R 40mm </t>
  </si>
  <si>
    <t>Joelho 90 graus série R 100mm</t>
  </si>
  <si>
    <t>Joelho 90 graus série R 75mm</t>
  </si>
  <si>
    <t>Joelho 90 graus série R 50mm</t>
  </si>
  <si>
    <t xml:space="preserve">Joelho 90 graus série R 40mm </t>
  </si>
  <si>
    <t>05.04.306</t>
  </si>
  <si>
    <t>Junção</t>
  </si>
  <si>
    <t>Junção simples série R 50mm</t>
  </si>
  <si>
    <t>Junção simples série R 40mm</t>
  </si>
  <si>
    <t>05.04.307</t>
  </si>
  <si>
    <t>Luva de PVC série R 150mm</t>
  </si>
  <si>
    <t>Luva de PVC série R 100mm</t>
  </si>
  <si>
    <t>Luva de PVC série R 75mm</t>
  </si>
  <si>
    <t>Luva de PVC série R 50mm</t>
  </si>
  <si>
    <t>Luva de PVC série R 40mm</t>
  </si>
  <si>
    <t>05.04.309</t>
  </si>
  <si>
    <t>Redução</t>
  </si>
  <si>
    <t>Redução excêntrica série R 75x50mm</t>
  </si>
  <si>
    <t>Bucha de redução longa série R 50x40mm</t>
  </si>
  <si>
    <t>05.04.310</t>
  </si>
  <si>
    <t>Ligação para saída de vaso sanitário</t>
  </si>
  <si>
    <t>Adaptador para saída de vaso sanitário série N 100mm</t>
  </si>
  <si>
    <t>05.04.311</t>
  </si>
  <si>
    <t>Vedação para saída de vaso sanitário</t>
  </si>
  <si>
    <t>Vedação para saída de vaso sanitário série N 100mm</t>
  </si>
  <si>
    <t>05.04.314</t>
  </si>
  <si>
    <t>Adaptadores para sifão</t>
  </si>
  <si>
    <t>Adaptador para válvula de pia, lavatório, tanque e bebedouro série N 40x1"</t>
  </si>
  <si>
    <t>05.04.316</t>
  </si>
  <si>
    <t xml:space="preserve">Tê série R 100x50mm </t>
  </si>
  <si>
    <t xml:space="preserve">Tê série R 75x50mm </t>
  </si>
  <si>
    <t xml:space="preserve">Tê série R 100mm </t>
  </si>
  <si>
    <t xml:space="preserve">Tê série R 75mm </t>
  </si>
  <si>
    <t xml:space="preserve">Tê série N 50mm </t>
  </si>
  <si>
    <t>05.04.800</t>
  </si>
  <si>
    <t>05.04.801</t>
  </si>
  <si>
    <t>Caixa sifonada</t>
  </si>
  <si>
    <t>Corpo caixa sifonada 250x230x75mm</t>
  </si>
  <si>
    <t>Corpo caixa sifonada 150x185x75mm</t>
  </si>
  <si>
    <t>05.04.802</t>
  </si>
  <si>
    <t>Ralo seco</t>
  </si>
  <si>
    <t>Corpo caixa seca 100x100x40mm</t>
  </si>
  <si>
    <t>05.04.804</t>
  </si>
  <si>
    <t>Grelha redonda de alumínio 150mm</t>
  </si>
  <si>
    <t>Grelha redonda de alumínio 100mm</t>
  </si>
  <si>
    <t>Grelha redonda escamoteável em aço inox, cromada, com caixilho 150mm</t>
  </si>
  <si>
    <t>Grelha redonda escamoteável em aço inox, cromada, com caixilho 100mm</t>
  </si>
  <si>
    <t>Calha de piso normal em PVC, cor branca, DN 130, 250cm x 129mm x 140mm</t>
  </si>
  <si>
    <t>Grelha para calha de piso normal em PVC, cor branca, DN 130, 500mm x 128mm x 20mm</t>
  </si>
  <si>
    <t>Antiespuma 150mm</t>
  </si>
  <si>
    <t>Tampa cega redonda de aluminio 250mm</t>
  </si>
  <si>
    <t>Porta grelha redondo cromado 250mm</t>
  </si>
  <si>
    <t>Porta grelha redondo cromado 150mm</t>
  </si>
  <si>
    <t>Porta grelha redondo cromado 100mm</t>
  </si>
  <si>
    <t>05.04.805</t>
  </si>
  <si>
    <t>Caixa de gordura</t>
  </si>
  <si>
    <t>Caixa de gordura dupla, 120 litros, 60x60x95 cm</t>
  </si>
  <si>
    <t>Caixa de gordura especial, 350 litros, 80x80x105 cm</t>
  </si>
  <si>
    <t>Tampa de ferro fundido 60x60 cm, tipo leve, para caixas de gordura dupla e especial</t>
  </si>
  <si>
    <t>05.04.806</t>
  </si>
  <si>
    <t>Terminal de ventilação</t>
  </si>
  <si>
    <t>Terminal de ventilação 75mm</t>
  </si>
  <si>
    <t>Terminal de ventilação 50mm</t>
  </si>
  <si>
    <t>05.04.807</t>
  </si>
  <si>
    <t>Caixa de inspeção em alvenaria</t>
  </si>
  <si>
    <t>Caixa de inspeção em alvenaria 60x60cm</t>
  </si>
  <si>
    <t>Tampa de ferro fundido tipo leve 60x60cm para caixa de inspeção</t>
  </si>
  <si>
    <t>Caixa de inspeção em alvenaria 80x80cm</t>
  </si>
  <si>
    <t>05.04.808</t>
  </si>
  <si>
    <t>Poço de visita em alvenaria com fundo em concreto, 110x110 cm</t>
  </si>
  <si>
    <t>Tampa de ferro fundido tipo pesado Ø60cm para poço de visita</t>
  </si>
  <si>
    <t>Subtotal item 05.04.300</t>
  </si>
  <si>
    <t>06.00.000</t>
  </si>
  <si>
    <t>06.01.000</t>
  </si>
  <si>
    <t>INSTALAÇÕES ELÉTRICAS</t>
  </si>
  <si>
    <t>06.01.222</t>
  </si>
  <si>
    <t>Haste para aterramento</t>
  </si>
  <si>
    <t>ITEM 18</t>
  </si>
  <si>
    <t>Haste de aço galvanizado recoberta com 200 micras de cobre de diâmetro nominal de 5/8" com 3 metros de comprimento.</t>
  </si>
  <si>
    <t xml:space="preserve">Caixa de inspeção tipo solo em PVC, com tampa de ferro de 30cm. </t>
  </si>
  <si>
    <t xml:space="preserve">Conector em bronze para conecção de dois cabos com a haste. </t>
  </si>
  <si>
    <t>Subtotal item 06.01.222</t>
  </si>
  <si>
    <t>06.01.223</t>
  </si>
  <si>
    <t>Cordoalha de cobre nú</t>
  </si>
  <si>
    <t>Cordoalha de cobre nú 50mm2.</t>
  </si>
  <si>
    <t>Cordoalha de cobre nú 35mm2.</t>
  </si>
  <si>
    <t>Subtotal item 06.01.223</t>
  </si>
  <si>
    <t>06.01.302</t>
  </si>
  <si>
    <t>Quadros de Força</t>
  </si>
  <si>
    <t>Quadro de medição completo com TC(transformador de corrente) para medição em baixa tensão, compatível com disjuntor trifásico geral de entrada de 500A, padrão da concessionária local.</t>
  </si>
  <si>
    <t xml:space="preserve">Quadro de comando de sobrepor completo com porta e trinco, com 4 barramentos de cobre de 2"x1/4" para as fases e o neutro e 1"x3/16" para proteção. </t>
  </si>
  <si>
    <t xml:space="preserve">Quadro de comando de embutir completo com porta e trinco, com 4 barramentos de cobre de 1/2"x1/8" para as fases e o neutro e 1/2"x1/16" para proteção. </t>
  </si>
  <si>
    <t>PREÇO SEM BDI</t>
  </si>
  <si>
    <t>UNITÁRIO</t>
  </si>
  <si>
    <t>PREÇO COM BDI</t>
  </si>
  <si>
    <t>UNITARIO</t>
  </si>
  <si>
    <t>BDI</t>
  </si>
  <si>
    <t xml:space="preserve">Quadro de comando de embutir completo com porta e trinco, com 4 barramentos de cobre de 5/8"x1/8" para as fases e o neutro e 1/2"x1/16" para proteção. </t>
  </si>
  <si>
    <t xml:space="preserve">Quadro de comando de embutir completo com porta e trinco, com 4 barramentos de cobre de 3/4"x1/8" para as fases e o neutro e 5/8"x1/16" para proteção. </t>
  </si>
  <si>
    <t>Quadro de comando de embutir completo com porta e trinco</t>
  </si>
  <si>
    <t>Subtotal item 06.01.302</t>
  </si>
  <si>
    <t>06.01.303</t>
  </si>
  <si>
    <t>Centro de distribuição de iluminação e tomadas</t>
  </si>
  <si>
    <t xml:space="preserve">Quadro de distribuição de embutir, 24 módulos (2x12) completo com barramentos 150A, placa de montagem, porta interna e perfis verticais com trilhos DIN para fixação de acessórios. </t>
  </si>
  <si>
    <t xml:space="preserve">Quadro de distribuição de embutir, 70 módulos (2x35) completo com barramentos 150A, placa de montagem, porta interna e perfis verticais com trilhos DIN para fixação de acessórios. </t>
  </si>
  <si>
    <t>Quadro de distribuição de embutir, 56 módulos (2x28) completo com barramentos 225A, placa de montagem, porta interna e perfis verticais com trilhos DIN para fixação de acessórios. Ref. Comercial: CEMAR  (Ref. QDETG UX 225A) ou equivalente.</t>
  </si>
  <si>
    <t>RUA  - B. NOVA FLORESTA</t>
  </si>
  <si>
    <t>Subtotal item 06.01.303</t>
  </si>
  <si>
    <t>06.01.304</t>
  </si>
  <si>
    <r>
      <t>Eletrodutos e Acessórios</t>
    </r>
    <r>
      <rPr>
        <sz val="10"/>
        <rFont val="Arial"/>
        <family val="0"/>
      </rPr>
      <t xml:space="preserve"> </t>
    </r>
  </si>
  <si>
    <t xml:space="preserve">Eletroduto metálico flexível, Ø3/4” </t>
  </si>
  <si>
    <t xml:space="preserve">Eletroduto PVC flexível corrugado reforçado, Ø3/4” </t>
  </si>
  <si>
    <t xml:space="preserve">Eletroduto PVC flexível corrugado reforçado, Ø1” </t>
  </si>
  <si>
    <t xml:space="preserve">Eletroduto de Aço Galvanizado, tipo pesado, entradas lisas,   Ø 3/4"x 3,00 m                      </t>
  </si>
  <si>
    <r>
      <t>Eletroduto de Pead-Polietileno de alta densidade corrugado, Ø1 1/2</t>
    </r>
    <r>
      <rPr>
        <sz val="10"/>
        <rFont val="Calibri"/>
        <family val="2"/>
      </rPr>
      <t>"</t>
    </r>
  </si>
  <si>
    <t>Eletroduto de Pead-Polietileno de alta densidade corrugado, Ø2"</t>
  </si>
  <si>
    <t>Eletroduto de Pead-Polietileno de alta densidade corrugado, Ø3"</t>
  </si>
  <si>
    <t>Eletroduto de Pead-Polietileno de alta densidade corrugado, Ø4"</t>
  </si>
  <si>
    <t>Eletroduto de Pead-Polietileno de alta densidade corrugado, Ø5"</t>
  </si>
  <si>
    <t>Curva 90º de PVC, série reforçada, Ø 3/4"</t>
  </si>
  <si>
    <t>Abraçadeira de aço galvanizado,  Ø 3/4”, tipo "copo"</t>
  </si>
  <si>
    <t>Abraçadeira de aço galvanizado,  Ø 1”, tipo "copo"</t>
  </si>
  <si>
    <t>Subtotal item 06.01.304</t>
  </si>
  <si>
    <t>06.01.305</t>
  </si>
  <si>
    <t>Cabos e Fios(condutores)</t>
  </si>
  <si>
    <t>Condutor de cobre unipolar, isolação em PVC/70ºC, camada de proteção em PVC, não propagador de chamas, classe de tensão 750V, encordoamento classe 5, flexível, com as seguintes seções nominais:</t>
  </si>
  <si>
    <t>#2,5mm2</t>
  </si>
  <si>
    <t>#4mm2</t>
  </si>
  <si>
    <t>#6mm2</t>
  </si>
  <si>
    <t>Condutor de cobre unipolar, isolação em PVC/70ºC, camada de proteção em PVC, não propagador de chamas, classe de tensão 1 kV, encordoamento classe 5, flexível, com as seguintes seções nominais:</t>
  </si>
  <si>
    <t>#10mm2</t>
  </si>
  <si>
    <t>#16mm2</t>
  </si>
  <si>
    <t>#25mm2</t>
  </si>
  <si>
    <t>#35mm2</t>
  </si>
  <si>
    <t>#50mm2</t>
  </si>
  <si>
    <t>Cabo tripolar, condutor de cobre, isolação em PVC/70°C, não propagador de chama, classe de tensão, encordoamento classe 5, flexível, com as seguintes seções nominais:</t>
  </si>
  <si>
    <t>3x1,5mm2</t>
  </si>
  <si>
    <t>3x2,5mm2</t>
  </si>
  <si>
    <t>Subtotal item 06.01.305</t>
  </si>
  <si>
    <t>06.01.306</t>
  </si>
  <si>
    <t>Caixas de Passagem</t>
  </si>
  <si>
    <t>Condulete metálico, entradas lisas, tipo T, Ø3/4”.</t>
  </si>
  <si>
    <t>Condulete metálico, entradas lisas, tipo C, Ø3/4”.</t>
  </si>
  <si>
    <t>Condulete metálico, entradas lisas, tipo E, Ø3/4”.</t>
  </si>
  <si>
    <t>Condulete metálico, entradas lisas, tipo X, Ø3/4”.</t>
  </si>
  <si>
    <t>Condulete metálico, entradas lisas, tipo LR, Ø3/4”.</t>
  </si>
  <si>
    <t>Tampa para condulete metálico com entrada para tomada 2P+T</t>
  </si>
  <si>
    <t xml:space="preserve">Tampa cega para condulete metálico. </t>
  </si>
  <si>
    <t>Tampa para condulete metálico com furo</t>
  </si>
  <si>
    <t>Caixa de passagem em PVC, série reforçada, 4x2”</t>
  </si>
  <si>
    <t>Caixa de ferro esmaltada, octogonal, 4x4”</t>
  </si>
  <si>
    <t>Caixa de passagem metálica, quadrada, 20x20” com tampa</t>
  </si>
  <si>
    <t>Caixa de passagem 20x20cm em alvenaria com tampa</t>
  </si>
  <si>
    <t>Caixa de passagem 40x40cm em alvenaria com tampa</t>
  </si>
  <si>
    <t>Subtotal item 06.01.306</t>
  </si>
  <si>
    <t>06.01.307</t>
  </si>
  <si>
    <t>Chaves com Fusíveis</t>
  </si>
  <si>
    <t xml:space="preserve">Base-fusível completa (com tampa, anel de proteção e parafuso de ajuste), fusíveis diazed de 10A. </t>
  </si>
  <si>
    <t xml:space="preserve">Base-fusível completa (com tampa, anel de proteção e parafuso de ajuste), fusíveis diazed de 6A. </t>
  </si>
  <si>
    <t>Relé térmico de sobrecarga 1,8A a 2,5A</t>
  </si>
  <si>
    <t xml:space="preserve">Contator de potência, bobina 110V/60Hz. </t>
  </si>
  <si>
    <t>Alarme sonoro, 110V/60Hz, com frequência tonal diferente do alarme contra incêndio.</t>
  </si>
  <si>
    <t>Controle do reservatório superior, composto por chave nível tipo bóia, com haste móvel e contatos reversíveis (NA,NF).</t>
  </si>
  <si>
    <t xml:space="preserve">Controle do reservatório inferior, composto por chave nível tipo bóia, com haste móvel e contatos reversíveis (NA,NF).  </t>
  </si>
  <si>
    <t xml:space="preserve">Alarme de extravasamento do reservatório inferior, composto por chave nível tipo bóia, com haste móvel e contatos reversíveis (NA,NF). </t>
  </si>
  <si>
    <t xml:space="preserve">Comutador com retenção, ф 22mm, cor preta, 3 posições (zero central), com blocos de contato 2NA+2NF. </t>
  </si>
  <si>
    <t xml:space="preserve">Comutador com retenção, ф22mm, cor preta, 2 posições, com blocos de contato 2NA+2NF
</t>
  </si>
  <si>
    <t>Sinalizador luminoso, redondo, aro frontal pretonas cor vermelha (vm) com lâmpada neon/220V, soquete BA9S</t>
  </si>
  <si>
    <t>Sinalizador luminoso, redondo, aro frontal pretonas cor âmbar (am) com lâmpada neon/110V, soquete BA9S</t>
  </si>
  <si>
    <t>Subtotal item 06.01.307</t>
  </si>
  <si>
    <t>06.01.308</t>
  </si>
  <si>
    <t>Disjuntores</t>
  </si>
  <si>
    <t>Mini-Disjuntor monopolar, tipo 5Sx1, curva C, 20A</t>
  </si>
  <si>
    <t>Mini-Disjuntor monopolar, tipo 5Sx1, curva C, 25A</t>
  </si>
  <si>
    <t>Mini-Disjuntor bipolar, tipo 5Sx1, curva C, 20A</t>
  </si>
  <si>
    <t>Mini-Disjuntor bipolar, tipo 5Sx1, curva C, 25A</t>
  </si>
  <si>
    <t>Mini-Disjuntor tripolar, tipo 5Sx1, curva C, 15A</t>
  </si>
  <si>
    <t>Mini-Disjuntor tripolar, tipo 5Sx1, curva C, 80A</t>
  </si>
  <si>
    <t>Mini-Disjuntor tripolar, tipo 5Sx2, curva C, 32A</t>
  </si>
  <si>
    <t>Mini-Disjuntor tripolar, tipo 5Sx2, curva C, 50A</t>
  </si>
  <si>
    <t>Disjuntor tripolar, 3VF23-13, IN= 32A, Icu = 65 kA/220V</t>
  </si>
  <si>
    <t>UTILIZADO</t>
  </si>
  <si>
    <t>A UTILIZAR</t>
  </si>
  <si>
    <t xml:space="preserve">Engenheiro Civil  </t>
  </si>
  <si>
    <t>EMERSON ROSA DE MAGALHÃES - CREA: 78.901/D-MG</t>
  </si>
  <si>
    <t>INDICE</t>
  </si>
  <si>
    <t>C/BDI</t>
  </si>
  <si>
    <t>S/BDI</t>
  </si>
  <si>
    <t>Disjuntor tripolar, 3VF23-13, IN= 50A, Icu = 65 kA/220V</t>
  </si>
  <si>
    <t>Disjuntor tripolar, 3VF23-13, IN= 100A, Icu = 65 kA/220V</t>
  </si>
  <si>
    <t>Disjuntor tripolar, 3VF23-13, IN= 125A, Icu = 65 kA/220V</t>
  </si>
  <si>
    <t>Disjuntor tripolar tipo LFC3M450, IN= 350A, Icu = 65 kA/220V, tensão nominal máxima 240V</t>
  </si>
  <si>
    <t>Módulo Diferencial Residual (DDR) de alta sensibilidade, bipolar, 25A com corrente nominal residual de 30mA.</t>
  </si>
  <si>
    <t>Módulo Diferencial Residual (DDR) de alta sensibilidade, tetrapolar, 25A com corrente nominal residual de 30mA.</t>
  </si>
  <si>
    <t>Dispositivo de Proteção contra Surtos (DPS), monopolar, tensão nominal máxima 275 VCA, corrente de surto máxima 40kA</t>
  </si>
  <si>
    <t>Subtotal item 06.01.308</t>
  </si>
  <si>
    <t>06.01.400</t>
  </si>
  <si>
    <t>Iluminação e Tomadas</t>
  </si>
  <si>
    <t>06.01.401</t>
  </si>
  <si>
    <t>Luminárias</t>
  </si>
  <si>
    <t>Luminária de sobrepor completa com 2 lâmpadas fluorescentes tubulares de 32W com reator eletrônico duplo</t>
  </si>
  <si>
    <t>Luminária de sobrepor completa com 2 lâmpadas fluorescentes tubulares de 16W com reator eletrônico duplo</t>
  </si>
  <si>
    <t xml:space="preserve">Arandela completa com uma lâmpada incandescente de 60W comandada por dimmer. </t>
  </si>
  <si>
    <t>Arandela completa com uma lâmpada fluorescente compacta de 20W.</t>
  </si>
  <si>
    <t xml:space="preserve">Projetor completo com uma lâmpada a vapor metálico de 250W, ignitor e reator eletrônico de alta freqüência, alto fator de potência e baixa taxa de distorção harmônica (FP &gt; 0,92 e THD &lt; 10%). </t>
  </si>
  <si>
    <t xml:space="preserve">Projetor completo com uma lâmpada a vapor metálico de 150W, ignitor e reator eletrônico de alta freqüência, alto fator de potência e baixa taxa de distorção harmônica (FP &gt; 0,92 e THD &lt; 10%). </t>
  </si>
  <si>
    <t xml:space="preserve">Luminária de embutir em piso completa com uma lâmpada a vapor metálico de 70W, grau de proteção IP 65 (proteção hermética contra poeira e proteção contra jatos d´água), com ignitor e reator eletrônico de alta freqüência, alto fator de potência e baixa taxa de distorção harmônica (FP &gt; 0,92 e THD &lt; 10%). </t>
  </si>
  <si>
    <t>Subtotal item 06.01.400</t>
  </si>
  <si>
    <t>06.01.403</t>
  </si>
  <si>
    <t xml:space="preserve">Interruptores </t>
  </si>
  <si>
    <t>Interruptor simples para montagem em paineis, 8A/250V.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</si>
  <si>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</si>
  <si>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</si>
  <si>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</si>
  <si>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</si>
  <si>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</si>
  <si>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</si>
  <si>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>Suporte de interruptor simples para duto em aço perfil revestido com pintura em epóxi a pó.</t>
  </si>
  <si>
    <t xml:space="preserve">Variador de luminosidade rotativo (dimmer) 220V/300W com espelho. </t>
  </si>
  <si>
    <t xml:space="preserve">Espelho 4x2" com entrada para interruptor simples. </t>
  </si>
  <si>
    <t xml:space="preserve">Espelho 4x2" com entrada para interruptor de 2 seções. </t>
  </si>
  <si>
    <t xml:space="preserve">Espelho 4x2" com entrada para interruptor de 3 seções. </t>
  </si>
  <si>
    <t xml:space="preserve">Espelho 4x4" com entrada para dois módulos de interruptores de 3 seções. </t>
  </si>
  <si>
    <t>Subtotal item 06.01.403</t>
  </si>
  <si>
    <t>06.01.404</t>
  </si>
  <si>
    <t xml:space="preserve">Tomadas </t>
  </si>
  <si>
    <t xml:space="preserve">Tomada universal, quadrada, 2P+T, 15A/250V, cor preta. </t>
  </si>
  <si>
    <t xml:space="preserve">Suporte de tomadas para duto em aço perfil revestido com pintura em epóxi a pó, com entrada para duas tomadas quadradas 2P+T. </t>
  </si>
  <si>
    <t>Tomada universal, circular, 2P+T, 15A/250V, cor preta.</t>
  </si>
  <si>
    <t xml:space="preserve">Tomada universal, circular, 3P, 20A/250V, cor preta. </t>
  </si>
  <si>
    <t xml:space="preserve">Espelho com entrada para tomada circular 2P+T. </t>
  </si>
  <si>
    <t xml:space="preserve">Espelho com furo. </t>
  </si>
  <si>
    <t xml:space="preserve">Subtotal item 06.01.404 </t>
  </si>
  <si>
    <t>06.01.415</t>
  </si>
  <si>
    <t xml:space="preserve">Fixadores </t>
  </si>
  <si>
    <t xml:space="preserve">Chubadores 3/8"CBA </t>
  </si>
  <si>
    <t>Parafuso e bucha S6</t>
  </si>
  <si>
    <t>Suspensão simples para tirante 1/4"</t>
  </si>
  <si>
    <t>Suspensão para luminária</t>
  </si>
  <si>
    <t>Porca sextavada e arruela lisa 1/4"</t>
  </si>
  <si>
    <t xml:space="preserve">Vergalhão rosca total 1/4"  </t>
  </si>
  <si>
    <t>Subtotal item 06.01.415</t>
  </si>
  <si>
    <t>06.01.500</t>
  </si>
  <si>
    <t>ATERRAMENTO E PROTEÇÃO CONTRA DESCARGAS ATMOSFÉRICAS</t>
  </si>
  <si>
    <t>06.01.501</t>
  </si>
  <si>
    <t>Captores</t>
  </si>
  <si>
    <t>Pára-raios, tipo Franklin</t>
  </si>
  <si>
    <t>pç</t>
  </si>
  <si>
    <t>Cordoalha de cobre nu, têmpera dura, 35mm²</t>
  </si>
  <si>
    <t xml:space="preserve">Barra de aço galvanizado, Ø10mm x 6,00m  </t>
  </si>
  <si>
    <t>06.01.502</t>
  </si>
  <si>
    <t>Conectores e Terminais</t>
  </si>
  <si>
    <t>Conector  de bronze fosforoso, haste de 5/8"/cabo de 50 mm²</t>
  </si>
  <si>
    <t>Conector  de bronze,"split bolt" para  cordoalha de 35 mm²</t>
  </si>
  <si>
    <t>Conector  de furo vertical, Ø10mm/cabo de 35 mm²</t>
  </si>
  <si>
    <t>Clips de aço galvanizado a fogo, Ø10mm</t>
  </si>
  <si>
    <t>06.01.503</t>
  </si>
  <si>
    <t>Cabos de Descida</t>
  </si>
  <si>
    <t>06.01.504</t>
  </si>
  <si>
    <t>Eletrodos de Terra</t>
  </si>
  <si>
    <t xml:space="preserve">Haste de aço revestida de camada de cobre, 200microns, no mínimo, Ø5/8" x 3,00m  </t>
  </si>
  <si>
    <t>Cordoalha de cobre nu , 50 mm²</t>
  </si>
  <si>
    <t>06.01.506</t>
  </si>
  <si>
    <t>Caixa de inspeção</t>
  </si>
  <si>
    <t>Caixa de inspeção, PVC de 12", com tampa de aço galvanizado,conforme detalhe no projeto</t>
  </si>
  <si>
    <t>Subtotal item 06.01.500</t>
  </si>
  <si>
    <t>06.09.000</t>
  </si>
  <si>
    <t>INSTALAÇÕES DE REDE ESTRUTURADA</t>
  </si>
  <si>
    <t>06.09.002</t>
  </si>
  <si>
    <t>Equipamentos Passivos</t>
  </si>
  <si>
    <t>Patch Panel 19"  - 24 portas, Categoria 6</t>
  </si>
  <si>
    <t xml:space="preserve">un </t>
  </si>
  <si>
    <t>Bloco 110 para rack 19” 100 pares 1,75” de altura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</si>
  <si>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</si>
  <si>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</si>
  <si>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</si>
  <si>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</si>
  <si>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</si>
  <si>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06.09.003</t>
  </si>
  <si>
    <t xml:space="preserve">Cabos em par trançados </t>
  </si>
  <si>
    <t>Cabo par trançado não blindado (UTP)-4 pares 24 AWG,100 Ohms - Categoria 6</t>
  </si>
  <si>
    <t>Cabo telefônico interno CI-50, 20 pares</t>
  </si>
  <si>
    <t xml:space="preserve">06.09.005  </t>
  </si>
  <si>
    <t>Cabos de Conexão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</si>
  <si>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</si>
  <si>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</si>
  <si>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(Azul) ultra flexível com RJ 45 nas 2 pontas - 3,00 metros</t>
  </si>
  <si>
    <t>Cabos de conexões – Patch cord 110 / RJ-45 1 par -1,50m</t>
  </si>
  <si>
    <t>06.09.006</t>
  </si>
  <si>
    <t>Tomada modular RJ-45 Categoria 6</t>
  </si>
  <si>
    <t>Conector de TV Tipo F (Coaxial)</t>
  </si>
  <si>
    <t xml:space="preserve">06.09.007 </t>
  </si>
  <si>
    <t>Caixas e acessórios</t>
  </si>
  <si>
    <t xml:space="preserve">Condulete metálico, tipo C, para eletroduto de ponta lisa, Ø 3/4" </t>
  </si>
  <si>
    <t>Caixa subterrânea em alvenaria, tipo R1,60x35x50cm, com tampão em ferro fundido</t>
  </si>
  <si>
    <t>Caixa de sobrepor, em aço estampado com pintura eletrostática à base de epoxi, na cor cinza, com fundo de madeira de lei envernizada, porta com trinco e fechadura, 80X80X20cm</t>
  </si>
  <si>
    <t>Tampa para condulete metálico com espaço para 2 módulos RJ-45</t>
  </si>
  <si>
    <t>Espelho para caixa 4x2" com espaço para 2 módulos RJ-45</t>
  </si>
  <si>
    <t>Tampa para condulete metálico com espaço uma tomada tipo F</t>
  </si>
  <si>
    <t>Espelho para caixa 4x2" com espaço uma tomada tipo F (Cabo coaxial de TV)</t>
  </si>
  <si>
    <t xml:space="preserve">Caixa - 4x2" - aço estampado e esmaltado </t>
  </si>
  <si>
    <t>06.09.008</t>
  </si>
  <si>
    <t xml:space="preserve">Eletrodutos e Acessórios </t>
  </si>
  <si>
    <t>Eletrodutos metálicos ultra-flexíveis aspirado:</t>
  </si>
  <si>
    <t>Ø 1"</t>
  </si>
  <si>
    <t>Ø 3/4"</t>
  </si>
  <si>
    <t>Eletroduto de aço galvanizado a quente, tipo pesado</t>
  </si>
  <si>
    <t>Eletroduto de aço galvanizado a quente, tipo pesado, rosqueável</t>
  </si>
  <si>
    <t>Eletroduto de PEAD flexível corrugado</t>
  </si>
  <si>
    <t xml:space="preserve">Ø 4" </t>
  </si>
  <si>
    <t>Abraçadeira de aço galvanizado a quente, tipo "D", para eletrodutos</t>
  </si>
  <si>
    <t>Chumbador CBA com parafuso e arruela lisa, Ø1/4"X2"</t>
  </si>
  <si>
    <t>Bucha S/8</t>
  </si>
  <si>
    <t>Parafuso, rosca soberba, cabeça sextavada, 1/4"x2", aço galvanizado</t>
  </si>
  <si>
    <t>Porca sextavada, aço galvanizado a quente, Ø1/4"</t>
  </si>
  <si>
    <t>Arruela lisa, aço galvanizado a quente, Ø1/4"</t>
  </si>
  <si>
    <t>Subtotal item 06.09.001</t>
  </si>
  <si>
    <t>06.09.009</t>
  </si>
  <si>
    <t xml:space="preserve">Eletrocalhas, Perfilados e Acessórios </t>
  </si>
  <si>
    <t>Eletrocalha com virola (perfil "C"), lisa, em aço galvanizado a quente, com tampa, chapa #18 MSG, 100x50x3000mm</t>
  </si>
  <si>
    <t>Curva Horizontal 90°, lisa, com tampa,100x50mm</t>
  </si>
  <si>
    <t>Te Vertical de Descida, liso, com tampa,100x50mm</t>
  </si>
  <si>
    <t>Te Horizontal 90°, liso, com tampa,100x50mm</t>
  </si>
  <si>
    <t>Saída Vertical p/ eletrodutos, Ø3/4"</t>
  </si>
  <si>
    <t>Terminal de fechamento, 100x50mm</t>
  </si>
  <si>
    <t>Junção Simples, 50mm</t>
  </si>
  <si>
    <t>Mão Francesa, 38x38x210 mm</t>
  </si>
  <si>
    <t>Parafuso cabeça lentilha, com fenda, Ø1/4"</t>
  </si>
  <si>
    <t>Parafuso cabeça lentilha, autotravante, Ø1/4"</t>
  </si>
  <si>
    <t>Suspensão ômega, 100x50mm</t>
  </si>
  <si>
    <t>Porca losangular com mola, Ø1/4"</t>
  </si>
  <si>
    <t>Vergalhão rosca total (tirante),em aço galvanizado a quente, Ø1/4"x3000mm</t>
  </si>
  <si>
    <t>Arruela lisa, em aço galvanizado a quente, Ø1/4"</t>
  </si>
  <si>
    <t>Box reto ø3/4" em alumínio</t>
  </si>
  <si>
    <t>06.09.010</t>
  </si>
  <si>
    <t>Dutos de passagem e Acessórios</t>
  </si>
  <si>
    <t>Perfil base sem tampa em aço 129 x 44 x 2000mm (*)</t>
  </si>
  <si>
    <t>Divisor “L” 2000mm. (*)</t>
  </si>
  <si>
    <t>Tampa perfil acabamento na cor bege 1000mm. (*)</t>
  </si>
  <si>
    <t>Derivação "L" (*)</t>
  </si>
  <si>
    <t>Fixa cabo(*)</t>
  </si>
  <si>
    <t>Terminal (*)</t>
  </si>
  <si>
    <t>Suporte de tomada tipo RJ, 2 furos, bege</t>
  </si>
  <si>
    <t>Subtotal item 06.09.009</t>
  </si>
  <si>
    <t>(*) OBS.: QUANTITATIVOS COMUM AS INSTALAÇÕES ELÉTRICAS e LÓGICAS</t>
  </si>
  <si>
    <t>06.09.013</t>
  </si>
  <si>
    <t>Teste de desempenho dos pontos lógicos (voz e dados)</t>
  </si>
  <si>
    <t>Pontos lógicos, categoria 6</t>
  </si>
  <si>
    <t>Subtotal item 06.09.012</t>
  </si>
  <si>
    <t>07.00.000</t>
  </si>
  <si>
    <t>INSTALAÇÕES MECÂNICAS E DE UTILIDADES</t>
  </si>
  <si>
    <t>07.02.000</t>
  </si>
  <si>
    <t>AR CONDICIONADO CENTRAL</t>
  </si>
  <si>
    <t>07.02.700</t>
  </si>
  <si>
    <t>Gaiola anti-furto em aço para aparelho condicionador de janela 30 kBTU/h</t>
  </si>
  <si>
    <t>Gaiola anti-furto em aço para aparelho condicionador de janela 21 kBTU/h</t>
  </si>
  <si>
    <t>Gaiola anti-furto em aço para aparelho condicionador de janela 10 kBTU/h</t>
  </si>
  <si>
    <t>Subtotal item 07.02.000</t>
  </si>
  <si>
    <t>07.04.000</t>
  </si>
  <si>
    <t>VENTILAÇÃO MECÂNICA</t>
  </si>
  <si>
    <t>07.04.200</t>
  </si>
  <si>
    <t>REDE DE DUTOS</t>
  </si>
  <si>
    <r>
      <t>Duto para exaustão de ar ø 19,5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</si>
  <si>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Duto para exaustão de ar ø 40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</si>
  <si>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Boca de ar tipo saída para descarga horizontal com filtro em tela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</si>
  <si>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</si>
  <si>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</si>
  <si>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alargadora de seção (expansão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/ ø 40 cm)</t>
    </r>
  </si>
  <si>
    <t>07.04.300</t>
  </si>
  <si>
    <t>EQUIPAMENTOS AUXILIARES</t>
  </si>
  <si>
    <t>Coifa industrial simples de exaustão tipo "ilha" 60 x 90 com descarga centrada circular ø 19,5 cm</t>
  </si>
  <si>
    <t>07.04.400</t>
  </si>
  <si>
    <t>ITEM 21</t>
  </si>
  <si>
    <t>Apoio simples ("berço") para tubulação horizontal de exaustão ø 40 cm</t>
  </si>
  <si>
    <t>Apoio simples ("berço") para tubulação horizontal de exaustão ø 19,5 cm</t>
  </si>
  <si>
    <t>Apoio simples ("berço") para tubulação vertical de exaustão ø 40 cm</t>
  </si>
  <si>
    <t>Abraçadeira simples para duto de exaustão ø 40 cm</t>
  </si>
  <si>
    <t>Subtotal item 07.04.000</t>
  </si>
  <si>
    <t>07.07.000</t>
  </si>
  <si>
    <t>GÁS COMBUSTÍVEL</t>
  </si>
  <si>
    <t>07.07.100</t>
  </si>
  <si>
    <t>TUBULAÇÕES DE AÇO CARBONO E CONEXÕES DE FERRO MALEÁVEL</t>
  </si>
  <si>
    <t xml:space="preserve">07.07.101 </t>
  </si>
  <si>
    <t>Tubo de aço sem costura SCH-40 ASTM A-106, diâmetro 3/4"</t>
  </si>
  <si>
    <t>Tubo de aço sem costura SCH-40 ASTM A-106, diâmetro 1/2"</t>
  </si>
  <si>
    <t xml:space="preserve">07.07.103 </t>
  </si>
  <si>
    <t xml:space="preserve">Tê de redução NPT classe 300, roscável, diâmetro 3/4"x1/2" </t>
  </si>
  <si>
    <t xml:space="preserve">07.07.104 </t>
  </si>
  <si>
    <t xml:space="preserve">Luva de redução FG NPT classe 300, roscável, diâmetro 3/4"x1/2" </t>
  </si>
  <si>
    <t xml:space="preserve">Luva de redução FG NPT classe 300, roscável, diâmetro 1/2"x1/4" </t>
  </si>
  <si>
    <t>07.07.107</t>
  </si>
  <si>
    <t>Niple NPT classe 300, diâmetro 3/4"</t>
  </si>
  <si>
    <t>Niple NPT classe 300, diâmetro 1/2"</t>
  </si>
  <si>
    <t>07.07.111</t>
  </si>
  <si>
    <t>Meia luva</t>
  </si>
  <si>
    <t>Meia luva com assento para solda NPT classe 300, diâmetro 3/4"</t>
  </si>
  <si>
    <t>07.07.113</t>
  </si>
  <si>
    <t>União NPT classe 300, diâmetro 3/4"</t>
  </si>
  <si>
    <t>07.07.114</t>
  </si>
  <si>
    <t>Cotovelo</t>
  </si>
  <si>
    <t>Cotovelo FG NPT classe 300, diâmetro 3/4"</t>
  </si>
  <si>
    <t>Cotovelo FG NPT classe 300, diâmetro 1/2"</t>
  </si>
  <si>
    <t>07.07.117</t>
  </si>
  <si>
    <t>Válvula</t>
  </si>
  <si>
    <t>Válvula esfera NPT classe 300, diâmetro 3/4"</t>
  </si>
  <si>
    <t>07.07.119</t>
  </si>
  <si>
    <t>Tampão</t>
  </si>
  <si>
    <t>Tampão NPT classe 300, diâmetro 3/4"</t>
  </si>
  <si>
    <t>Tampão NPT classe 300, diâmetro 1/4"</t>
  </si>
  <si>
    <t xml:space="preserve">07.07.300 </t>
  </si>
  <si>
    <t>EQUIPAMENTOS E ACESSÓRIOS</t>
  </si>
  <si>
    <t>07.07.302</t>
  </si>
  <si>
    <t>Pig Tail</t>
  </si>
  <si>
    <t>Pig tail flexível de borracha para botijão P45</t>
  </si>
  <si>
    <t>07.07.303</t>
  </si>
  <si>
    <t>Regulador</t>
  </si>
  <si>
    <t>Regulador de 1° estágio, NPT, com manômetro, diâmetro 1/2"</t>
  </si>
  <si>
    <t>Regulador de 2° estágio, baixa pressão, NPT com registro</t>
  </si>
  <si>
    <t>07.07.304</t>
  </si>
  <si>
    <t>Registro</t>
  </si>
  <si>
    <t>Registro de linha NPT 1/2" x SAE 3/8"</t>
  </si>
  <si>
    <t>07.07.305</t>
  </si>
  <si>
    <t>Manômetro</t>
  </si>
  <si>
    <t>Manômetro com caixa em aço carbono, 0-300 psi, NPT entrada 1/4"</t>
  </si>
  <si>
    <t>07.07.306</t>
  </si>
  <si>
    <t>Braçadeira</t>
  </si>
  <si>
    <t>Braçadeira metálica tipo ômega para tubo diâmetro 3/4"</t>
  </si>
  <si>
    <t>Subtotal item 07.07.000</t>
  </si>
  <si>
    <t xml:space="preserve">08.01.000 </t>
  </si>
  <si>
    <t>INSTALAÇÕES DE COMBATE E PREVENÇÃO A INCÊNDIO</t>
  </si>
  <si>
    <t xml:space="preserve">08.01.500 </t>
  </si>
  <si>
    <t>Extintor PQS tipo ABC - 6kg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</si>
</sst>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%"/>
    <numFmt numFmtId="165" formatCode="mmmm\-yy"/>
  </numFmts>
  <fonts count="17">
    <font>
      <sz val="10"/>
      <name val="Arial"/>
      <family val="0"/>
    </font>
    <font>
      <b/>
      <u val="single"/>
      <sz val="2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name val="Calibri"/>
      <family val="2"/>
    </font>
    <font>
      <b/>
      <sz val="14"/>
      <name val="Times New Roman"/>
      <family val="1"/>
    </font>
    <font>
      <b/>
      <u val="single"/>
      <sz val="18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NumberFormat="1" applyFont="1" applyFill="1" applyAlignment="1" applyProtection="1">
      <alignment horizontal="center" vertical="top"/>
      <protection/>
    </xf>
    <xf numFmtId="4" fontId="3" fillId="2" borderId="0" xfId="0" applyNumberFormat="1" applyFont="1" applyFill="1" applyAlignment="1" applyProtection="1">
      <alignment vertical="top"/>
      <protection/>
    </xf>
    <xf numFmtId="4" fontId="3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49" fontId="9" fillId="2" borderId="2" xfId="0" applyNumberFormat="1" applyFont="1" applyFill="1" applyBorder="1" applyAlignment="1" applyProtection="1">
      <alignment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center" vertical="center"/>
      <protection/>
    </xf>
    <xf numFmtId="49" fontId="9" fillId="2" borderId="4" xfId="0" applyNumberFormat="1" applyFont="1" applyFill="1" applyBorder="1" applyAlignment="1" applyProtection="1">
      <alignment horizontal="center" vertical="center"/>
      <protection/>
    </xf>
    <xf numFmtId="49" fontId="9" fillId="2" borderId="5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2" borderId="2" xfId="0" applyNumberFormat="1" applyFont="1" applyFill="1" applyBorder="1" applyAlignment="1" applyProtection="1">
      <alignment wrapText="1"/>
      <protection/>
    </xf>
    <xf numFmtId="4" fontId="0" fillId="2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vertical="justify" wrapText="1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vertical="justify" wrapText="1"/>
      <protection/>
    </xf>
    <xf numFmtId="4" fontId="9" fillId="0" borderId="2" xfId="0" applyNumberFormat="1" applyFont="1" applyFill="1" applyBorder="1" applyAlignment="1" applyProtection="1">
      <alignment horizontal="right" vertical="justify" wrapText="1"/>
      <protection/>
    </xf>
    <xf numFmtId="0" fontId="0" fillId="0" borderId="2" xfId="0" applyFont="1" applyFill="1" applyBorder="1" applyAlignment="1" applyProtection="1">
      <alignment horizontal="left" vertical="justify" wrapText="1" indent="1"/>
      <protection/>
    </xf>
    <xf numFmtId="0" fontId="0" fillId="0" borderId="2" xfId="0" applyFont="1" applyFill="1" applyBorder="1" applyAlignment="1" applyProtection="1">
      <alignment horizontal="center" vertical="justify" wrapText="1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wrapText="1"/>
      <protection/>
    </xf>
    <xf numFmtId="4" fontId="0" fillId="0" borderId="7" xfId="0" applyNumberFormat="1" applyFont="1" applyFill="1" applyBorder="1" applyAlignment="1" applyProtection="1">
      <alignment wrapText="1"/>
      <protection/>
    </xf>
    <xf numFmtId="49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wrapText="1"/>
      <protection/>
    </xf>
    <xf numFmtId="2" fontId="0" fillId="0" borderId="2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2" fontId="9" fillId="0" borderId="2" xfId="0" applyNumberFormat="1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left" wrapText="1"/>
      <protection/>
    </xf>
    <xf numFmtId="0" fontId="0" fillId="3" borderId="2" xfId="0" applyFont="1" applyFill="1" applyBorder="1" applyAlignment="1" applyProtection="1">
      <alignment horizontal="center" wrapText="1"/>
      <protection/>
    </xf>
    <xf numFmtId="4" fontId="0" fillId="3" borderId="2" xfId="0" applyNumberFormat="1" applyFont="1" applyFill="1" applyBorder="1" applyAlignment="1" applyProtection="1">
      <alignment wrapText="1"/>
      <protection/>
    </xf>
    <xf numFmtId="4" fontId="0" fillId="3" borderId="2" xfId="0" applyNumberFormat="1" applyFont="1" applyFill="1" applyBorder="1" applyAlignment="1" applyProtection="1">
      <alignment horizontal="right" wrapText="1"/>
      <protection/>
    </xf>
    <xf numFmtId="0" fontId="9" fillId="0" borderId="4" xfId="0" applyFont="1" applyFill="1" applyBorder="1" applyAlignment="1" applyProtection="1">
      <alignment horizontal="center" wrapText="1"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0" fontId="0" fillId="0" borderId="4" xfId="0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 wrapText="1"/>
      <protection/>
    </xf>
    <xf numFmtId="4" fontId="9" fillId="0" borderId="7" xfId="0" applyNumberFormat="1" applyFont="1" applyFill="1" applyBorder="1" applyAlignment="1" applyProtection="1">
      <alignment wrapText="1"/>
      <protection/>
    </xf>
    <xf numFmtId="0" fontId="0" fillId="0" borderId="8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 quotePrefix="1">
      <alignment wrapText="1"/>
      <protection/>
    </xf>
    <xf numFmtId="0" fontId="0" fillId="0" borderId="2" xfId="0" applyFont="1" applyFill="1" applyBorder="1" applyAlignment="1" applyProtection="1">
      <alignment horizontal="left" wrapText="1" indent="1"/>
      <protection/>
    </xf>
    <xf numFmtId="4" fontId="9" fillId="3" borderId="2" xfId="0" applyNumberFormat="1" applyFont="1" applyFill="1" applyBorder="1" applyAlignment="1" applyProtection="1">
      <alignment wrapText="1"/>
      <protection/>
    </xf>
    <xf numFmtId="0" fontId="9" fillId="0" borderId="9" xfId="0" applyFont="1" applyFill="1" applyBorder="1" applyAlignment="1" applyProtection="1">
      <alignment horizontal="center" wrapText="1"/>
      <protection/>
    </xf>
    <xf numFmtId="0" fontId="9" fillId="0" borderId="9" xfId="0" applyFont="1" applyFill="1" applyBorder="1" applyAlignment="1" applyProtection="1">
      <alignment horizontal="left"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>
      <alignment/>
    </xf>
    <xf numFmtId="0" fontId="13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0" fillId="0" borderId="7" xfId="0" applyBorder="1" applyAlignment="1">
      <alignment/>
    </xf>
    <xf numFmtId="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9" fontId="0" fillId="0" borderId="2" xfId="17" applyBorder="1" applyAlignment="1">
      <alignment horizontal="center"/>
    </xf>
    <xf numFmtId="9" fontId="0" fillId="0" borderId="2" xfId="17" applyBorder="1" applyAlignment="1">
      <alignment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Border="1" applyAlignment="1">
      <alignment/>
    </xf>
    <xf numFmtId="9" fontId="0" fillId="0" borderId="2" xfId="17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/>
      <protection locked="0"/>
    </xf>
    <xf numFmtId="9" fontId="0" fillId="2" borderId="2" xfId="17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43" fontId="0" fillId="0" borderId="2" xfId="18" applyBorder="1" applyAlignment="1">
      <alignment/>
    </xf>
    <xf numFmtId="4" fontId="0" fillId="0" borderId="2" xfId="0" applyNumberFormat="1" applyFill="1" applyBorder="1" applyAlignment="1">
      <alignment/>
    </xf>
    <xf numFmtId="10" fontId="0" fillId="0" borderId="2" xfId="17" applyNumberForma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4" fontId="16" fillId="0" borderId="2" xfId="0" applyNumberFormat="1" applyFont="1" applyFill="1" applyBorder="1" applyAlignment="1" applyProtection="1">
      <alignment wrapText="1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4" fontId="9" fillId="0" borderId="4" xfId="0" applyNumberFormat="1" applyFont="1" applyFill="1" applyBorder="1" applyAlignment="1" applyProtection="1">
      <alignment wrapText="1"/>
      <protection/>
    </xf>
    <xf numFmtId="43" fontId="9" fillId="0" borderId="4" xfId="18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wrapText="1"/>
      <protection/>
    </xf>
    <xf numFmtId="10" fontId="9" fillId="0" borderId="0" xfId="18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43" fontId="0" fillId="0" borderId="2" xfId="18" applyFont="1" applyFill="1" applyBorder="1" applyAlignment="1" applyProtection="1">
      <alignment/>
      <protection/>
    </xf>
    <xf numFmtId="10" fontId="9" fillId="3" borderId="2" xfId="18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4" fontId="3" fillId="2" borderId="0" xfId="18" applyNumberFormat="1" applyFont="1" applyFill="1" applyAlignment="1" applyProtection="1">
      <alignment horizontal="center"/>
      <protection/>
    </xf>
    <xf numFmtId="43" fontId="3" fillId="2" borderId="0" xfId="18" applyFont="1" applyFill="1" applyAlignment="1" applyProtection="1">
      <alignment horizontal="center"/>
      <protection/>
    </xf>
    <xf numFmtId="4" fontId="4" fillId="2" borderId="0" xfId="0" applyNumberFormat="1" applyFont="1" applyFill="1" applyAlignment="1" applyProtection="1">
      <alignment horizontal="center" vertical="center"/>
      <protection/>
    </xf>
    <xf numFmtId="4" fontId="7" fillId="2" borderId="0" xfId="0" applyNumberFormat="1" applyFont="1" applyFill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 horizontal="center"/>
      <protection/>
    </xf>
    <xf numFmtId="4" fontId="9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horizontal="center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 quotePrefix="1">
      <alignment horizontal="right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justify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 quotePrefix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 indent="1"/>
      <protection/>
    </xf>
    <xf numFmtId="49" fontId="0" fillId="0" borderId="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right" wrapText="1"/>
      <protection/>
    </xf>
    <xf numFmtId="49" fontId="9" fillId="0" borderId="6" xfId="0" applyNumberFormat="1" applyFont="1" applyFill="1" applyBorder="1" applyAlignment="1" applyProtection="1">
      <alignment horizontal="right" wrapText="1"/>
      <protection/>
    </xf>
    <xf numFmtId="0" fontId="0" fillId="0" borderId="7" xfId="0" applyFont="1" applyFill="1" applyBorder="1" applyAlignment="1" applyProtection="1">
      <alignment horizontal="right"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49" fontId="9" fillId="0" borderId="6" xfId="0" applyNumberFormat="1" applyFont="1" applyFill="1" applyBorder="1" applyAlignment="1" applyProtection="1">
      <alignment horizontal="left" wrapText="1"/>
      <protection/>
    </xf>
    <xf numFmtId="49" fontId="9" fillId="0" borderId="7" xfId="0" applyNumberFormat="1" applyFont="1" applyFill="1" applyBorder="1" applyAlignment="1" applyProtection="1">
      <alignment horizontal="left" wrapText="1"/>
      <protection/>
    </xf>
    <xf numFmtId="49" fontId="9" fillId="0" borderId="3" xfId="0" applyNumberFormat="1" applyFont="1" applyFill="1" applyBorder="1" applyAlignment="1" applyProtection="1">
      <alignment horizontal="center" wrapText="1"/>
      <protection/>
    </xf>
    <xf numFmtId="49" fontId="9" fillId="0" borderId="6" xfId="0" applyNumberFormat="1" applyFont="1" applyFill="1" applyBorder="1" applyAlignment="1" applyProtection="1">
      <alignment horizontal="center" wrapText="1"/>
      <protection/>
    </xf>
    <xf numFmtId="49" fontId="9" fillId="0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0" fillId="0" borderId="7" xfId="0" applyNumberFormat="1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right" wrapText="1"/>
      <protection/>
    </xf>
    <xf numFmtId="0" fontId="9" fillId="0" borderId="3" xfId="0" applyFont="1" applyFill="1" applyBorder="1" applyAlignment="1" applyProtection="1">
      <alignment horizontal="right" wrapText="1"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7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4" fontId="9" fillId="0" borderId="3" xfId="0" applyNumberFormat="1" applyFont="1" applyFill="1" applyBorder="1" applyAlignment="1" applyProtection="1">
      <alignment horizontal="center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" fontId="14" fillId="2" borderId="0" xfId="0" applyNumberFormat="1" applyFont="1" applyFill="1" applyAlignment="1" applyProtection="1">
      <alignment horizontal="center" vertical="top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80"/>
  <sheetViews>
    <sheetView view="pageBreakPreview" zoomScale="75" zoomScaleNormal="80" zoomScaleSheetLayoutView="75" workbookViewId="0" topLeftCell="A1045">
      <selection activeCell="A1034" sqref="A1034"/>
    </sheetView>
  </sheetViews>
  <sheetFormatPr defaultColWidth="9.140625" defaultRowHeight="12.75"/>
  <cols>
    <col min="1" max="1" width="11.7109375" style="1" customWidth="1"/>
    <col min="2" max="2" width="61.421875" style="2" customWidth="1"/>
    <col min="3" max="3" width="7.8515625" style="1" customWidth="1"/>
    <col min="4" max="4" width="10.7109375" style="3" customWidth="1"/>
    <col min="5" max="5" width="15.7109375" style="4" hidden="1" customWidth="1"/>
    <col min="6" max="6" width="14.7109375" style="5" hidden="1" customWidth="1"/>
    <col min="7" max="10" width="12.57421875" style="2" customWidth="1"/>
    <col min="11" max="11" width="13.00390625" style="5" bestFit="1" customWidth="1"/>
    <col min="12" max="13" width="12.57421875" style="5" customWidth="1"/>
    <col min="14" max="14" width="10.8515625" style="2" bestFit="1" customWidth="1"/>
    <col min="15" max="15" width="20.140625" style="2" bestFit="1" customWidth="1"/>
    <col min="16" max="16" width="23.00390625" style="2" bestFit="1" customWidth="1"/>
    <col min="17" max="18" width="12.421875" style="2" bestFit="1" customWidth="1"/>
    <col min="19" max="16384" width="9.140625" style="2" customWidth="1"/>
  </cols>
  <sheetData>
    <row r="2" spans="1:16" s="149" customFormat="1" ht="30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38"/>
      <c r="M2" s="138"/>
      <c r="N2" s="138"/>
      <c r="O2" s="138"/>
      <c r="P2" s="138"/>
    </row>
    <row r="3" spans="1:16" s="149" customFormat="1" ht="12.75" customHeight="1">
      <c r="A3" s="7"/>
      <c r="B3" s="8"/>
      <c r="C3" s="9"/>
      <c r="D3" s="9"/>
      <c r="E3" s="9"/>
      <c r="F3" s="9"/>
      <c r="G3" s="9"/>
      <c r="H3" s="9"/>
      <c r="I3" s="9"/>
      <c r="J3" s="9"/>
      <c r="K3" s="150"/>
      <c r="L3" s="150"/>
      <c r="M3" s="150"/>
      <c r="N3" s="151"/>
      <c r="O3" s="151"/>
      <c r="P3" s="151"/>
    </row>
    <row r="4" spans="1:16" s="149" customFormat="1" ht="24.75" customHeight="1">
      <c r="A4" s="192" t="s">
        <v>20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91"/>
      <c r="M4" s="91"/>
      <c r="N4" s="10"/>
      <c r="O4" s="10"/>
      <c r="P4" s="10"/>
    </row>
    <row r="5" spans="1:16" s="149" customFormat="1" ht="4.5" customHeight="1">
      <c r="A5" s="91"/>
      <c r="B5" s="91"/>
      <c r="C5" s="91"/>
      <c r="D5" s="91"/>
      <c r="E5" s="91"/>
      <c r="F5" s="91"/>
      <c r="G5" s="10"/>
      <c r="H5" s="10"/>
      <c r="I5" s="10"/>
      <c r="J5" s="10"/>
      <c r="K5" s="152"/>
      <c r="L5" s="152"/>
      <c r="M5" s="152"/>
      <c r="N5" s="208"/>
      <c r="O5" s="208"/>
      <c r="P5" s="208"/>
    </row>
    <row r="6" spans="1:16" s="149" customFormat="1" ht="24.75" customHeight="1">
      <c r="A6" s="231" t="s">
        <v>21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12"/>
      <c r="M6" s="12"/>
      <c r="N6" s="232"/>
      <c r="O6" s="232"/>
      <c r="P6" s="232"/>
    </row>
    <row r="7" spans="1:17" s="149" customFormat="1" ht="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53"/>
      <c r="L7" s="153"/>
      <c r="M7" s="153"/>
      <c r="N7" s="232"/>
      <c r="O7" s="232"/>
      <c r="P7" s="232"/>
      <c r="Q7" s="232"/>
    </row>
    <row r="8" spans="1:16" s="149" customFormat="1" ht="24.75" customHeight="1">
      <c r="A8" s="236" t="s">
        <v>607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139"/>
      <c r="M8" s="139"/>
      <c r="N8" s="233"/>
      <c r="O8" s="233"/>
      <c r="P8" s="233"/>
    </row>
    <row r="9" spans="1:17" s="149" customFormat="1" ht="12" customHeight="1">
      <c r="A9" s="13"/>
      <c r="B9" s="129"/>
      <c r="C9" s="130"/>
      <c r="D9" s="130"/>
      <c r="E9" s="130"/>
      <c r="F9" s="130"/>
      <c r="G9" s="130"/>
      <c r="H9" s="130"/>
      <c r="I9" s="130"/>
      <c r="J9" s="130"/>
      <c r="K9" s="155"/>
      <c r="L9" s="155"/>
      <c r="M9" s="155"/>
      <c r="N9" s="156"/>
      <c r="O9" s="133" t="s">
        <v>682</v>
      </c>
      <c r="P9" s="134"/>
      <c r="Q9" s="133" t="s">
        <v>683</v>
      </c>
    </row>
    <row r="10" spans="1:17" s="149" customFormat="1" ht="12" customHeight="1">
      <c r="A10" s="13"/>
      <c r="B10" s="129"/>
      <c r="C10" s="130"/>
      <c r="D10" s="130"/>
      <c r="E10" s="14" t="s">
        <v>22</v>
      </c>
      <c r="F10" s="15"/>
      <c r="G10" s="15"/>
      <c r="H10" s="15"/>
      <c r="I10" s="15"/>
      <c r="J10" s="15"/>
      <c r="K10" s="155"/>
      <c r="L10" s="155"/>
      <c r="M10" s="155"/>
      <c r="N10" s="157"/>
      <c r="O10" s="135"/>
      <c r="P10" s="136"/>
      <c r="Q10" s="135"/>
    </row>
    <row r="11" spans="1:17" s="149" customFormat="1" ht="12" customHeight="1">
      <c r="A11" s="16" t="s">
        <v>23</v>
      </c>
      <c r="B11" s="17" t="s">
        <v>24</v>
      </c>
      <c r="C11" s="18" t="s">
        <v>25</v>
      </c>
      <c r="D11" s="19" t="s">
        <v>26</v>
      </c>
      <c r="E11" s="20" t="s">
        <v>27</v>
      </c>
      <c r="F11" s="21" t="s">
        <v>28</v>
      </c>
      <c r="G11" s="234" t="s">
        <v>593</v>
      </c>
      <c r="H11" s="235"/>
      <c r="I11" s="234" t="s">
        <v>595</v>
      </c>
      <c r="J11" s="235"/>
      <c r="K11" s="140" t="s">
        <v>597</v>
      </c>
      <c r="L11" s="143"/>
      <c r="M11" s="143"/>
      <c r="N11" s="158"/>
      <c r="O11" s="24" t="s">
        <v>27</v>
      </c>
      <c r="P11" s="24" t="s">
        <v>686</v>
      </c>
      <c r="Q11" s="24" t="s">
        <v>27</v>
      </c>
    </row>
    <row r="12" spans="1:17" s="149" customFormat="1" ht="12" customHeight="1">
      <c r="A12" s="16"/>
      <c r="B12" s="17"/>
      <c r="C12" s="18"/>
      <c r="D12" s="19"/>
      <c r="E12" s="20"/>
      <c r="F12" s="21"/>
      <c r="G12" s="24" t="s">
        <v>594</v>
      </c>
      <c r="H12" s="141" t="s">
        <v>253</v>
      </c>
      <c r="I12" s="141" t="s">
        <v>596</v>
      </c>
      <c r="J12" s="142" t="s">
        <v>253</v>
      </c>
      <c r="K12" s="148">
        <v>0.22</v>
      </c>
      <c r="L12" s="144"/>
      <c r="M12" s="144"/>
      <c r="N12" s="158"/>
      <c r="O12" s="24"/>
      <c r="P12" s="24"/>
      <c r="Q12" s="24"/>
    </row>
    <row r="13" spans="1:17" s="159" customFormat="1" ht="12.75">
      <c r="A13" s="22" t="s">
        <v>29</v>
      </c>
      <c r="B13" s="23" t="s">
        <v>30</v>
      </c>
      <c r="C13" s="22"/>
      <c r="D13" s="24"/>
      <c r="E13" s="24"/>
      <c r="F13" s="25"/>
      <c r="G13" s="24"/>
      <c r="H13" s="24"/>
      <c r="I13" s="24"/>
      <c r="J13" s="24"/>
      <c r="K13" s="25"/>
      <c r="L13" s="145"/>
      <c r="M13" s="145"/>
      <c r="O13" s="24" t="s">
        <v>687</v>
      </c>
      <c r="P13" s="137">
        <v>1.22</v>
      </c>
      <c r="Q13" s="24" t="s">
        <v>688</v>
      </c>
    </row>
    <row r="14" spans="1:17" s="159" customFormat="1" ht="12.75">
      <c r="A14" s="26" t="s">
        <v>31</v>
      </c>
      <c r="B14" s="27" t="s">
        <v>32</v>
      </c>
      <c r="C14" s="27"/>
      <c r="D14" s="24"/>
      <c r="E14" s="28"/>
      <c r="F14" s="29"/>
      <c r="G14" s="44"/>
      <c r="H14" s="44"/>
      <c r="I14" s="44"/>
      <c r="J14" s="44"/>
      <c r="K14" s="160"/>
      <c r="L14" s="5"/>
      <c r="M14" s="5"/>
      <c r="O14" s="44"/>
      <c r="P14" s="161"/>
      <c r="Q14" s="34"/>
    </row>
    <row r="15" spans="1:18" s="159" customFormat="1" ht="12.75">
      <c r="A15" s="30"/>
      <c r="B15" s="31" t="s">
        <v>33</v>
      </c>
      <c r="C15" s="32" t="s">
        <v>34</v>
      </c>
      <c r="D15" s="33">
        <v>25.41</v>
      </c>
      <c r="E15" s="34">
        <v>105.12</v>
      </c>
      <c r="F15" s="29">
        <f>D15*E15</f>
        <v>2671.0992</v>
      </c>
      <c r="G15" s="34">
        <f>Q15</f>
        <v>97.71311475409836</v>
      </c>
      <c r="H15" s="33">
        <f>D15*G15</f>
        <v>2482.8902459016394</v>
      </c>
      <c r="I15" s="33">
        <f>G15+G15*$K$12</f>
        <v>119.21</v>
      </c>
      <c r="J15" s="147">
        <f>D15*I15</f>
        <v>3029.1261</v>
      </c>
      <c r="K15" s="160"/>
      <c r="L15" s="5"/>
      <c r="M15" s="5"/>
      <c r="O15" s="34">
        <v>119.21</v>
      </c>
      <c r="P15" s="161"/>
      <c r="Q15" s="34">
        <f>O15/$P$13</f>
        <v>97.71311475409836</v>
      </c>
      <c r="R15" s="162" t="e">
        <f>#REF!</f>
        <v>#REF!</v>
      </c>
    </row>
    <row r="16" spans="1:17" s="159" customFormat="1" ht="25.5">
      <c r="A16" s="30"/>
      <c r="B16" s="31" t="s">
        <v>35</v>
      </c>
      <c r="C16" s="32" t="s">
        <v>34</v>
      </c>
      <c r="D16" s="35">
        <v>3</v>
      </c>
      <c r="E16" s="36">
        <v>421.03</v>
      </c>
      <c r="F16" s="29">
        <f>D16*E16</f>
        <v>1263.09</v>
      </c>
      <c r="G16" s="34">
        <f aca="true" t="shared" si="0" ref="G16:G79">Q16</f>
        <v>391.3688524590164</v>
      </c>
      <c r="H16" s="33">
        <f>D16*G16</f>
        <v>1174.1065573770493</v>
      </c>
      <c r="I16" s="33">
        <f>G16+G16*$K$12</f>
        <v>477.47</v>
      </c>
      <c r="J16" s="147">
        <f>D16*I16</f>
        <v>1432.41</v>
      </c>
      <c r="L16" s="5"/>
      <c r="M16" s="5"/>
      <c r="O16" s="34">
        <v>477.47</v>
      </c>
      <c r="P16" s="161"/>
      <c r="Q16" s="34">
        <f aca="true" t="shared" si="1" ref="Q16:Q79">O16/$P$13</f>
        <v>391.3688524590164</v>
      </c>
    </row>
    <row r="17" spans="1:17" s="159" customFormat="1" ht="12.75">
      <c r="A17" s="30"/>
      <c r="B17" s="37" t="s">
        <v>36</v>
      </c>
      <c r="C17" s="32" t="s">
        <v>34</v>
      </c>
      <c r="D17" s="33">
        <v>1211.92</v>
      </c>
      <c r="E17" s="34">
        <v>1.97</v>
      </c>
      <c r="F17" s="29">
        <f>D17*E17</f>
        <v>2387.4824000000003</v>
      </c>
      <c r="G17" s="34">
        <f t="shared" si="0"/>
        <v>1.8278688524590163</v>
      </c>
      <c r="H17" s="33">
        <f>D17*G17</f>
        <v>2215.230819672131</v>
      </c>
      <c r="I17" s="33">
        <f>G17+G17*$K$12</f>
        <v>2.23</v>
      </c>
      <c r="J17" s="147">
        <f>D17*I17</f>
        <v>2702.5816</v>
      </c>
      <c r="L17" s="5"/>
      <c r="M17" s="5"/>
      <c r="O17" s="34">
        <v>2.23</v>
      </c>
      <c r="P17" s="161"/>
      <c r="Q17" s="34">
        <f t="shared" si="1"/>
        <v>1.8278688524590163</v>
      </c>
    </row>
    <row r="18" spans="1:17" s="159" customFormat="1" ht="12.75">
      <c r="A18" s="212" t="s">
        <v>37</v>
      </c>
      <c r="B18" s="212"/>
      <c r="C18" s="212"/>
      <c r="D18" s="212"/>
      <c r="E18" s="212"/>
      <c r="F18" s="24">
        <f>SUM(F15:F17)</f>
        <v>6321.6716</v>
      </c>
      <c r="G18" s="34">
        <f t="shared" si="0"/>
        <v>0</v>
      </c>
      <c r="H18" s="24">
        <f>SUM(H15:H17)</f>
        <v>5872.22762295082</v>
      </c>
      <c r="I18" s="34"/>
      <c r="J18" s="24">
        <f>SUM(J15:J17)</f>
        <v>7164.117700000001</v>
      </c>
      <c r="L18" s="146"/>
      <c r="M18" s="146"/>
      <c r="O18" s="34"/>
      <c r="Q18" s="34">
        <f t="shared" si="1"/>
        <v>0</v>
      </c>
    </row>
    <row r="19" spans="1:17" s="159" customFormat="1" ht="6" customHeight="1">
      <c r="A19" s="214"/>
      <c r="B19" s="214"/>
      <c r="C19" s="214"/>
      <c r="D19" s="214"/>
      <c r="E19" s="214"/>
      <c r="F19" s="214"/>
      <c r="G19" s="34">
        <f t="shared" si="0"/>
        <v>0</v>
      </c>
      <c r="H19" s="34"/>
      <c r="I19" s="34"/>
      <c r="J19" s="160"/>
      <c r="L19" s="5"/>
      <c r="M19" s="5"/>
      <c r="O19" s="34"/>
      <c r="Q19" s="34">
        <f t="shared" si="1"/>
        <v>0</v>
      </c>
    </row>
    <row r="20" spans="1:17" s="159" customFormat="1" ht="12.75">
      <c r="A20" s="26" t="s">
        <v>38</v>
      </c>
      <c r="B20" s="27" t="s">
        <v>39</v>
      </c>
      <c r="C20" s="27"/>
      <c r="D20" s="24"/>
      <c r="E20" s="28"/>
      <c r="F20" s="24"/>
      <c r="G20" s="34">
        <f t="shared" si="0"/>
        <v>0</v>
      </c>
      <c r="H20" s="34"/>
      <c r="I20" s="34"/>
      <c r="J20" s="160"/>
      <c r="L20" s="5"/>
      <c r="M20" s="5"/>
      <c r="O20" s="34"/>
      <c r="Q20" s="34">
        <f t="shared" si="1"/>
        <v>0</v>
      </c>
    </row>
    <row r="21" spans="1:17" s="159" customFormat="1" ht="12.75">
      <c r="A21" s="26" t="s">
        <v>40</v>
      </c>
      <c r="B21" s="27" t="s">
        <v>41</v>
      </c>
      <c r="C21" s="27"/>
      <c r="D21" s="24"/>
      <c r="E21" s="28"/>
      <c r="F21" s="24"/>
      <c r="G21" s="34">
        <f t="shared" si="0"/>
        <v>0</v>
      </c>
      <c r="H21" s="34"/>
      <c r="I21" s="34"/>
      <c r="J21" s="160"/>
      <c r="L21" s="5"/>
      <c r="M21" s="5"/>
      <c r="O21" s="34"/>
      <c r="Q21" s="34">
        <f t="shared" si="1"/>
        <v>0</v>
      </c>
    </row>
    <row r="22" spans="1:17" s="161" customFormat="1" ht="12.75">
      <c r="A22" s="26" t="s">
        <v>42</v>
      </c>
      <c r="B22" s="39" t="s">
        <v>43</v>
      </c>
      <c r="C22" s="39"/>
      <c r="D22" s="24"/>
      <c r="E22" s="40"/>
      <c r="F22" s="24"/>
      <c r="G22" s="34">
        <f t="shared" si="0"/>
        <v>0</v>
      </c>
      <c r="H22" s="34"/>
      <c r="I22" s="34"/>
      <c r="J22" s="160"/>
      <c r="L22" s="5"/>
      <c r="M22" s="5"/>
      <c r="O22" s="34">
        <f>J22/950690.71*1333200</f>
        <v>0</v>
      </c>
      <c r="Q22" s="34">
        <f t="shared" si="1"/>
        <v>0</v>
      </c>
    </row>
    <row r="23" spans="1:17" s="159" customFormat="1" ht="14.25">
      <c r="A23" s="30"/>
      <c r="B23" s="41" t="s">
        <v>44</v>
      </c>
      <c r="C23" s="42" t="s">
        <v>45</v>
      </c>
      <c r="D23" s="33">
        <v>125</v>
      </c>
      <c r="E23" s="34">
        <v>318.3</v>
      </c>
      <c r="F23" s="33">
        <f>E23*D23</f>
        <v>39787.5</v>
      </c>
      <c r="G23" s="34">
        <f t="shared" si="0"/>
        <v>295.8770491803279</v>
      </c>
      <c r="H23" s="33">
        <f aca="true" t="shared" si="2" ref="H23:H29">D23*G23</f>
        <v>36984.63114754099</v>
      </c>
      <c r="I23" s="33">
        <f aca="true" t="shared" si="3" ref="I23:I29">G23+G23*$K$12</f>
        <v>360.97</v>
      </c>
      <c r="J23" s="147">
        <f aca="true" t="shared" si="4" ref="J23:J29">D23*I23</f>
        <v>45121.25</v>
      </c>
      <c r="L23" s="5"/>
      <c r="M23" s="5"/>
      <c r="O23" s="34">
        <v>360.97</v>
      </c>
      <c r="Q23" s="34">
        <f t="shared" si="1"/>
        <v>295.8770491803279</v>
      </c>
    </row>
    <row r="24" spans="1:17" s="159" customFormat="1" ht="12.75">
      <c r="A24" s="30"/>
      <c r="B24" s="41" t="s">
        <v>46</v>
      </c>
      <c r="C24" s="30" t="s">
        <v>47</v>
      </c>
      <c r="D24" s="33">
        <v>6013</v>
      </c>
      <c r="E24" s="34">
        <v>6.78</v>
      </c>
      <c r="F24" s="33">
        <f>E24*D24</f>
        <v>40768.14</v>
      </c>
      <c r="G24" s="34">
        <f t="shared" si="0"/>
        <v>6.303278688524591</v>
      </c>
      <c r="H24" s="33">
        <f t="shared" si="2"/>
        <v>37901.614754098366</v>
      </c>
      <c r="I24" s="33">
        <f t="shared" si="3"/>
        <v>7.690000000000001</v>
      </c>
      <c r="J24" s="147">
        <f t="shared" si="4"/>
        <v>46239.97000000001</v>
      </c>
      <c r="L24" s="5"/>
      <c r="M24" s="5"/>
      <c r="O24" s="34">
        <v>7.69</v>
      </c>
      <c r="Q24" s="34">
        <f t="shared" si="1"/>
        <v>6.303278688524591</v>
      </c>
    </row>
    <row r="25" spans="1:17" s="159" customFormat="1" ht="12.75">
      <c r="A25" s="30"/>
      <c r="B25" s="41" t="s">
        <v>48</v>
      </c>
      <c r="C25" s="42" t="s">
        <v>49</v>
      </c>
      <c r="D25" s="33">
        <v>1771</v>
      </c>
      <c r="E25" s="34">
        <v>9.803921568627452</v>
      </c>
      <c r="F25" s="33">
        <f>E25*D25</f>
        <v>17362.745098039217</v>
      </c>
      <c r="G25" s="34">
        <f t="shared" si="0"/>
        <v>9.114754098360656</v>
      </c>
      <c r="H25" s="33">
        <f t="shared" si="2"/>
        <v>16142.229508196722</v>
      </c>
      <c r="I25" s="33">
        <f t="shared" si="3"/>
        <v>11.120000000000001</v>
      </c>
      <c r="J25" s="147">
        <f t="shared" si="4"/>
        <v>19693.52</v>
      </c>
      <c r="L25" s="5"/>
      <c r="M25" s="5"/>
      <c r="O25" s="34">
        <v>11.12</v>
      </c>
      <c r="Q25" s="34">
        <f t="shared" si="1"/>
        <v>9.114754098360656</v>
      </c>
    </row>
    <row r="26" spans="1:17" s="161" customFormat="1" ht="12.75">
      <c r="A26" s="26" t="s">
        <v>42</v>
      </c>
      <c r="B26" s="39" t="s">
        <v>50</v>
      </c>
      <c r="C26" s="39"/>
      <c r="D26" s="24"/>
      <c r="E26" s="34">
        <v>0</v>
      </c>
      <c r="F26" s="24"/>
      <c r="G26" s="34">
        <f t="shared" si="0"/>
        <v>0</v>
      </c>
      <c r="H26" s="33">
        <f t="shared" si="2"/>
        <v>0</v>
      </c>
      <c r="I26" s="33">
        <f t="shared" si="3"/>
        <v>0</v>
      </c>
      <c r="J26" s="147">
        <f t="shared" si="4"/>
        <v>0</v>
      </c>
      <c r="L26" s="5"/>
      <c r="M26" s="5"/>
      <c r="O26" s="34"/>
      <c r="Q26" s="34">
        <f t="shared" si="1"/>
        <v>0</v>
      </c>
    </row>
    <row r="27" spans="1:17" s="159" customFormat="1" ht="12.75">
      <c r="A27" s="30"/>
      <c r="B27" s="31" t="s">
        <v>51</v>
      </c>
      <c r="C27" s="30" t="s">
        <v>34</v>
      </c>
      <c r="D27" s="33">
        <v>164.7</v>
      </c>
      <c r="E27" s="34">
        <v>24.872549019607845</v>
      </c>
      <c r="F27" s="33">
        <f>E27*D27</f>
        <v>4096.5088235294115</v>
      </c>
      <c r="G27" s="34">
        <f t="shared" si="0"/>
        <v>21.48360655737705</v>
      </c>
      <c r="H27" s="33">
        <f t="shared" si="2"/>
        <v>3538.35</v>
      </c>
      <c r="I27" s="33">
        <f t="shared" si="3"/>
        <v>26.21</v>
      </c>
      <c r="J27" s="147">
        <f t="shared" si="4"/>
        <v>4316.787</v>
      </c>
      <c r="L27" s="5"/>
      <c r="M27" s="5"/>
      <c r="O27" s="34">
        <v>26.21</v>
      </c>
      <c r="Q27" s="34">
        <f t="shared" si="1"/>
        <v>21.48360655737705</v>
      </c>
    </row>
    <row r="28" spans="1:17" s="159" customFormat="1" ht="12.75">
      <c r="A28" s="30"/>
      <c r="B28" s="31" t="s">
        <v>52</v>
      </c>
      <c r="C28" s="30" t="s">
        <v>47</v>
      </c>
      <c r="D28" s="33">
        <v>539.4</v>
      </c>
      <c r="E28" s="34">
        <v>6.78</v>
      </c>
      <c r="F28" s="33">
        <f>E28*D28</f>
        <v>3657.132</v>
      </c>
      <c r="G28" s="34">
        <f t="shared" si="0"/>
        <v>6.303278688524591</v>
      </c>
      <c r="H28" s="33">
        <f t="shared" si="2"/>
        <v>3399.988524590164</v>
      </c>
      <c r="I28" s="33">
        <f t="shared" si="3"/>
        <v>7.690000000000001</v>
      </c>
      <c r="J28" s="147">
        <f t="shared" si="4"/>
        <v>4147.986000000001</v>
      </c>
      <c r="L28" s="5"/>
      <c r="M28" s="5"/>
      <c r="O28" s="34">
        <v>7.69</v>
      </c>
      <c r="Q28" s="34">
        <f t="shared" si="1"/>
        <v>6.303278688524591</v>
      </c>
    </row>
    <row r="29" spans="1:17" s="159" customFormat="1" ht="12.75">
      <c r="A29" s="30"/>
      <c r="B29" s="31" t="s">
        <v>53</v>
      </c>
      <c r="C29" s="30" t="s">
        <v>54</v>
      </c>
      <c r="D29" s="33">
        <v>29.7</v>
      </c>
      <c r="E29" s="34">
        <v>355.21</v>
      </c>
      <c r="F29" s="33">
        <f>E29*D29</f>
        <v>10549.737</v>
      </c>
      <c r="G29" s="34">
        <f t="shared" si="0"/>
        <v>330.1803278688525</v>
      </c>
      <c r="H29" s="33">
        <f t="shared" si="2"/>
        <v>9806.355737704918</v>
      </c>
      <c r="I29" s="33">
        <f t="shared" si="3"/>
        <v>402.82000000000005</v>
      </c>
      <c r="J29" s="147">
        <f t="shared" si="4"/>
        <v>11963.754</v>
      </c>
      <c r="L29" s="5"/>
      <c r="M29" s="5"/>
      <c r="O29" s="34">
        <v>402.82</v>
      </c>
      <c r="Q29" s="34">
        <f t="shared" si="1"/>
        <v>330.1803278688525</v>
      </c>
    </row>
    <row r="30" spans="1:17" s="159" customFormat="1" ht="12.75">
      <c r="A30" s="212" t="s">
        <v>55</v>
      </c>
      <c r="B30" s="212"/>
      <c r="C30" s="212"/>
      <c r="D30" s="212"/>
      <c r="E30" s="212"/>
      <c r="F30" s="24">
        <f>SUM(F23:F29)</f>
        <v>116221.76292156862</v>
      </c>
      <c r="G30" s="34">
        <f t="shared" si="0"/>
        <v>0</v>
      </c>
      <c r="H30" s="24">
        <f>SUM(H23:H29)</f>
        <v>107773.16967213116</v>
      </c>
      <c r="I30" s="34"/>
      <c r="J30" s="24">
        <f>SUM(J23:J29)</f>
        <v>131483.267</v>
      </c>
      <c r="L30" s="146"/>
      <c r="M30" s="146"/>
      <c r="O30" s="34"/>
      <c r="Q30" s="34">
        <f t="shared" si="1"/>
        <v>0</v>
      </c>
    </row>
    <row r="31" spans="1:17" s="159" customFormat="1" ht="6" customHeight="1">
      <c r="A31" s="230"/>
      <c r="B31" s="193"/>
      <c r="C31" s="193"/>
      <c r="D31" s="193"/>
      <c r="E31" s="193"/>
      <c r="F31" s="194"/>
      <c r="G31" s="34">
        <f t="shared" si="0"/>
        <v>0</v>
      </c>
      <c r="H31" s="34"/>
      <c r="I31" s="34"/>
      <c r="J31" s="160"/>
      <c r="L31" s="5"/>
      <c r="M31" s="5"/>
      <c r="O31" s="34"/>
      <c r="Q31" s="34">
        <f t="shared" si="1"/>
        <v>0</v>
      </c>
    </row>
    <row r="32" spans="1:17" s="159" customFormat="1" ht="12.75">
      <c r="A32" s="26" t="s">
        <v>56</v>
      </c>
      <c r="B32" s="43" t="s">
        <v>57</v>
      </c>
      <c r="C32" s="27"/>
      <c r="D32" s="33"/>
      <c r="E32" s="34"/>
      <c r="F32" s="33"/>
      <c r="G32" s="34">
        <f t="shared" si="0"/>
        <v>0</v>
      </c>
      <c r="H32" s="34"/>
      <c r="I32" s="34"/>
      <c r="J32" s="160"/>
      <c r="L32" s="5"/>
      <c r="M32" s="5"/>
      <c r="O32" s="34"/>
      <c r="Q32" s="34">
        <f t="shared" si="1"/>
        <v>0</v>
      </c>
    </row>
    <row r="33" spans="1:17" s="161" customFormat="1" ht="12.75">
      <c r="A33" s="26" t="s">
        <v>58</v>
      </c>
      <c r="B33" s="43" t="s">
        <v>59</v>
      </c>
      <c r="C33" s="27"/>
      <c r="D33" s="24"/>
      <c r="E33" s="28"/>
      <c r="F33" s="24"/>
      <c r="G33" s="34">
        <f t="shared" si="0"/>
        <v>0</v>
      </c>
      <c r="H33" s="34"/>
      <c r="I33" s="34"/>
      <c r="J33" s="160"/>
      <c r="L33" s="5"/>
      <c r="M33" s="5"/>
      <c r="O33" s="34"/>
      <c r="Q33" s="34">
        <f t="shared" si="1"/>
        <v>0</v>
      </c>
    </row>
    <row r="34" spans="1:17" s="159" customFormat="1" ht="12.75">
      <c r="A34" s="26" t="s">
        <v>60</v>
      </c>
      <c r="B34" s="43" t="s">
        <v>61</v>
      </c>
      <c r="C34" s="27"/>
      <c r="D34" s="24"/>
      <c r="E34" s="28"/>
      <c r="F34" s="24"/>
      <c r="G34" s="34">
        <f t="shared" si="0"/>
        <v>0</v>
      </c>
      <c r="H34" s="34"/>
      <c r="I34" s="34"/>
      <c r="J34" s="160"/>
      <c r="L34" s="5"/>
      <c r="M34" s="5"/>
      <c r="O34" s="34"/>
      <c r="Q34" s="34">
        <f t="shared" si="1"/>
        <v>0</v>
      </c>
    </row>
    <row r="35" spans="1:17" s="159" customFormat="1" ht="12.75">
      <c r="A35" s="30"/>
      <c r="B35" s="44" t="s">
        <v>51</v>
      </c>
      <c r="C35" s="30" t="s">
        <v>34</v>
      </c>
      <c r="D35" s="33">
        <v>631.7</v>
      </c>
      <c r="E35" s="34">
        <v>30.74</v>
      </c>
      <c r="F35" s="33">
        <f aca="true" t="shared" si="5" ref="F35:F49">E35*D35</f>
        <v>19418.458</v>
      </c>
      <c r="G35" s="34">
        <f t="shared" si="0"/>
        <v>28.57377049180328</v>
      </c>
      <c r="H35" s="33">
        <f aca="true" t="shared" si="6" ref="H35:H49">D35*G35</f>
        <v>18050.050819672135</v>
      </c>
      <c r="I35" s="33">
        <f aca="true" t="shared" si="7" ref="I35:I49">G35+G35*$K$12</f>
        <v>34.86</v>
      </c>
      <c r="J35" s="147">
        <f aca="true" t="shared" si="8" ref="J35:J49">D35*I35</f>
        <v>22021.062</v>
      </c>
      <c r="L35" s="5"/>
      <c r="M35" s="5"/>
      <c r="O35" s="34">
        <v>34.86</v>
      </c>
      <c r="Q35" s="34">
        <f t="shared" si="1"/>
        <v>28.57377049180328</v>
      </c>
    </row>
    <row r="36" spans="1:17" s="159" customFormat="1" ht="12.75">
      <c r="A36" s="30"/>
      <c r="B36" s="44" t="s">
        <v>52</v>
      </c>
      <c r="C36" s="30" t="s">
        <v>47</v>
      </c>
      <c r="D36" s="33">
        <v>3917.1</v>
      </c>
      <c r="E36" s="34">
        <v>6.78</v>
      </c>
      <c r="F36" s="33">
        <f t="shared" si="5"/>
        <v>26557.938000000002</v>
      </c>
      <c r="G36" s="34">
        <f t="shared" si="0"/>
        <v>6.303278688524591</v>
      </c>
      <c r="H36" s="33">
        <f t="shared" si="6"/>
        <v>24690.572950819675</v>
      </c>
      <c r="I36" s="33">
        <f t="shared" si="7"/>
        <v>7.690000000000001</v>
      </c>
      <c r="J36" s="147">
        <f t="shared" si="8"/>
        <v>30122.499000000003</v>
      </c>
      <c r="L36" s="5"/>
      <c r="M36" s="5"/>
      <c r="O36" s="34">
        <v>7.69</v>
      </c>
      <c r="Q36" s="34">
        <f t="shared" si="1"/>
        <v>6.303278688524591</v>
      </c>
    </row>
    <row r="37" spans="1:17" s="159" customFormat="1" ht="12.75">
      <c r="A37" s="30"/>
      <c r="B37" s="44" t="s">
        <v>53</v>
      </c>
      <c r="C37" s="30" t="s">
        <v>54</v>
      </c>
      <c r="D37" s="33">
        <v>36</v>
      </c>
      <c r="E37" s="34">
        <v>355.21</v>
      </c>
      <c r="F37" s="33">
        <f t="shared" si="5"/>
        <v>12787.56</v>
      </c>
      <c r="G37" s="34">
        <f t="shared" si="0"/>
        <v>330.1803278688525</v>
      </c>
      <c r="H37" s="33">
        <f t="shared" si="6"/>
        <v>11886.49180327869</v>
      </c>
      <c r="I37" s="33">
        <f t="shared" si="7"/>
        <v>402.82000000000005</v>
      </c>
      <c r="J37" s="147">
        <f t="shared" si="8"/>
        <v>14501.520000000002</v>
      </c>
      <c r="L37" s="5"/>
      <c r="M37" s="5"/>
      <c r="O37" s="34">
        <v>402.82</v>
      </c>
      <c r="Q37" s="34">
        <f t="shared" si="1"/>
        <v>330.1803278688525</v>
      </c>
    </row>
    <row r="38" spans="1:17" s="161" customFormat="1" ht="12.75">
      <c r="A38" s="26" t="s">
        <v>62</v>
      </c>
      <c r="B38" s="27" t="s">
        <v>63</v>
      </c>
      <c r="C38" s="27"/>
      <c r="D38" s="24"/>
      <c r="E38" s="34">
        <v>0</v>
      </c>
      <c r="F38" s="24"/>
      <c r="G38" s="34">
        <f t="shared" si="0"/>
        <v>0</v>
      </c>
      <c r="H38" s="33">
        <f t="shared" si="6"/>
        <v>0</v>
      </c>
      <c r="I38" s="33">
        <f t="shared" si="7"/>
        <v>0</v>
      </c>
      <c r="J38" s="147">
        <f t="shared" si="8"/>
        <v>0</v>
      </c>
      <c r="L38" s="5"/>
      <c r="M38" s="5"/>
      <c r="O38" s="34"/>
      <c r="Q38" s="34">
        <f t="shared" si="1"/>
        <v>0</v>
      </c>
    </row>
    <row r="39" spans="1:17" s="159" customFormat="1" ht="12.75">
      <c r="A39" s="30"/>
      <c r="B39" s="44" t="s">
        <v>51</v>
      </c>
      <c r="C39" s="30" t="s">
        <v>34</v>
      </c>
      <c r="D39" s="33">
        <v>1803.2</v>
      </c>
      <c r="E39" s="34">
        <v>30.74</v>
      </c>
      <c r="F39" s="33">
        <f t="shared" si="5"/>
        <v>55430.368</v>
      </c>
      <c r="G39" s="34">
        <f t="shared" si="0"/>
        <v>28.57377049180328</v>
      </c>
      <c r="H39" s="33">
        <f t="shared" si="6"/>
        <v>51524.222950819676</v>
      </c>
      <c r="I39" s="33">
        <f t="shared" si="7"/>
        <v>34.86</v>
      </c>
      <c r="J39" s="147">
        <f t="shared" si="8"/>
        <v>62859.552</v>
      </c>
      <c r="L39" s="5"/>
      <c r="M39" s="5"/>
      <c r="O39" s="34">
        <v>34.86</v>
      </c>
      <c r="Q39" s="34">
        <f t="shared" si="1"/>
        <v>28.57377049180328</v>
      </c>
    </row>
    <row r="40" spans="1:17" s="159" customFormat="1" ht="12.75">
      <c r="A40" s="30"/>
      <c r="B40" s="44" t="s">
        <v>52</v>
      </c>
      <c r="C40" s="30" t="s">
        <v>47</v>
      </c>
      <c r="D40" s="33">
        <v>6098.63</v>
      </c>
      <c r="E40" s="34">
        <v>6.78</v>
      </c>
      <c r="F40" s="33">
        <f t="shared" si="5"/>
        <v>41348.7114</v>
      </c>
      <c r="G40" s="34">
        <f t="shared" si="0"/>
        <v>6.303278688524591</v>
      </c>
      <c r="H40" s="33">
        <f t="shared" si="6"/>
        <v>38441.364508196726</v>
      </c>
      <c r="I40" s="33">
        <f t="shared" si="7"/>
        <v>7.690000000000001</v>
      </c>
      <c r="J40" s="147">
        <f t="shared" si="8"/>
        <v>46898.46470000001</v>
      </c>
      <c r="L40" s="5"/>
      <c r="M40" s="5"/>
      <c r="O40" s="34">
        <v>7.69</v>
      </c>
      <c r="Q40" s="34">
        <f t="shared" si="1"/>
        <v>6.303278688524591</v>
      </c>
    </row>
    <row r="41" spans="1:17" s="159" customFormat="1" ht="12.75">
      <c r="A41" s="30"/>
      <c r="B41" s="44" t="s">
        <v>53</v>
      </c>
      <c r="C41" s="30" t="s">
        <v>54</v>
      </c>
      <c r="D41" s="33">
        <v>112.67</v>
      </c>
      <c r="E41" s="34">
        <v>355.21</v>
      </c>
      <c r="F41" s="33">
        <f t="shared" si="5"/>
        <v>40021.5107</v>
      </c>
      <c r="G41" s="34">
        <f t="shared" si="0"/>
        <v>330.1803278688525</v>
      </c>
      <c r="H41" s="33">
        <f t="shared" si="6"/>
        <v>37201.41754098361</v>
      </c>
      <c r="I41" s="33">
        <f t="shared" si="7"/>
        <v>402.82000000000005</v>
      </c>
      <c r="J41" s="147">
        <f t="shared" si="8"/>
        <v>45385.729400000004</v>
      </c>
      <c r="L41" s="5"/>
      <c r="M41" s="5"/>
      <c r="O41" s="34">
        <v>402.82</v>
      </c>
      <c r="Q41" s="34">
        <f t="shared" si="1"/>
        <v>330.1803278688525</v>
      </c>
    </row>
    <row r="42" spans="1:17" s="161" customFormat="1" ht="12.75">
      <c r="A42" s="26" t="s">
        <v>64</v>
      </c>
      <c r="B42" s="27" t="s">
        <v>65</v>
      </c>
      <c r="C42" s="26"/>
      <c r="D42" s="24"/>
      <c r="E42" s="34">
        <v>0</v>
      </c>
      <c r="F42" s="24"/>
      <c r="G42" s="34">
        <f t="shared" si="0"/>
        <v>0</v>
      </c>
      <c r="H42" s="33">
        <f t="shared" si="6"/>
        <v>0</v>
      </c>
      <c r="I42" s="33">
        <f t="shared" si="7"/>
        <v>0</v>
      </c>
      <c r="J42" s="147">
        <f t="shared" si="8"/>
        <v>0</v>
      </c>
      <c r="L42" s="5"/>
      <c r="M42" s="5"/>
      <c r="O42" s="34"/>
      <c r="Q42" s="34">
        <f t="shared" si="1"/>
        <v>0</v>
      </c>
    </row>
    <row r="43" spans="1:17" s="159" customFormat="1" ht="12.75">
      <c r="A43" s="30"/>
      <c r="B43" s="44" t="s">
        <v>66</v>
      </c>
      <c r="C43" s="30" t="s">
        <v>34</v>
      </c>
      <c r="D43" s="33">
        <v>1036</v>
      </c>
      <c r="E43" s="34">
        <v>30.74</v>
      </c>
      <c r="F43" s="33">
        <f t="shared" si="5"/>
        <v>31846.64</v>
      </c>
      <c r="G43" s="34">
        <f t="shared" si="0"/>
        <v>28.57377049180328</v>
      </c>
      <c r="H43" s="33">
        <f t="shared" si="6"/>
        <v>29602.426229508197</v>
      </c>
      <c r="I43" s="33">
        <f t="shared" si="7"/>
        <v>34.86</v>
      </c>
      <c r="J43" s="147">
        <f t="shared" si="8"/>
        <v>36114.96</v>
      </c>
      <c r="L43" s="5"/>
      <c r="M43" s="5"/>
      <c r="O43" s="34">
        <v>34.86</v>
      </c>
      <c r="Q43" s="34">
        <f t="shared" si="1"/>
        <v>28.57377049180328</v>
      </c>
    </row>
    <row r="44" spans="1:17" s="159" customFormat="1" ht="12.75">
      <c r="A44" s="30"/>
      <c r="B44" s="44" t="s">
        <v>67</v>
      </c>
      <c r="C44" s="30" t="s">
        <v>47</v>
      </c>
      <c r="D44" s="33">
        <v>3423</v>
      </c>
      <c r="E44" s="34">
        <v>6.78</v>
      </c>
      <c r="F44" s="33">
        <f t="shared" si="5"/>
        <v>23207.940000000002</v>
      </c>
      <c r="G44" s="34">
        <f t="shared" si="0"/>
        <v>6.303278688524591</v>
      </c>
      <c r="H44" s="33">
        <f t="shared" si="6"/>
        <v>21576.122950819674</v>
      </c>
      <c r="I44" s="33">
        <f t="shared" si="7"/>
        <v>7.690000000000001</v>
      </c>
      <c r="J44" s="147">
        <f t="shared" si="8"/>
        <v>26322.870000000003</v>
      </c>
      <c r="L44" s="5"/>
      <c r="M44" s="5"/>
      <c r="O44" s="34">
        <v>7.69</v>
      </c>
      <c r="Q44" s="34">
        <f t="shared" si="1"/>
        <v>6.303278688524591</v>
      </c>
    </row>
    <row r="45" spans="1:17" s="159" customFormat="1" ht="12.75">
      <c r="A45" s="30"/>
      <c r="B45" s="44" t="s">
        <v>53</v>
      </c>
      <c r="C45" s="30" t="s">
        <v>54</v>
      </c>
      <c r="D45" s="33">
        <v>47.9</v>
      </c>
      <c r="E45" s="34">
        <v>355.21</v>
      </c>
      <c r="F45" s="33">
        <f t="shared" si="5"/>
        <v>17014.558999999997</v>
      </c>
      <c r="G45" s="34">
        <f t="shared" si="0"/>
        <v>330.1803278688525</v>
      </c>
      <c r="H45" s="33">
        <f t="shared" si="6"/>
        <v>15815.637704918034</v>
      </c>
      <c r="I45" s="33">
        <f t="shared" si="7"/>
        <v>402.82000000000005</v>
      </c>
      <c r="J45" s="147">
        <f t="shared" si="8"/>
        <v>19295.078</v>
      </c>
      <c r="L45" s="5"/>
      <c r="M45" s="5"/>
      <c r="O45" s="34">
        <v>402.82</v>
      </c>
      <c r="Q45" s="34">
        <f t="shared" si="1"/>
        <v>330.1803278688525</v>
      </c>
    </row>
    <row r="46" spans="1:17" s="161" customFormat="1" ht="12.75">
      <c r="A46" s="26" t="s">
        <v>68</v>
      </c>
      <c r="B46" s="27" t="s">
        <v>69</v>
      </c>
      <c r="C46" s="27"/>
      <c r="D46" s="24"/>
      <c r="E46" s="34">
        <v>0</v>
      </c>
      <c r="F46" s="24"/>
      <c r="G46" s="34">
        <f t="shared" si="0"/>
        <v>0</v>
      </c>
      <c r="H46" s="33">
        <f t="shared" si="6"/>
        <v>0</v>
      </c>
      <c r="I46" s="33">
        <f t="shared" si="7"/>
        <v>0</v>
      </c>
      <c r="J46" s="147">
        <f t="shared" si="8"/>
        <v>0</v>
      </c>
      <c r="L46" s="5"/>
      <c r="M46" s="5"/>
      <c r="O46" s="34"/>
      <c r="Q46" s="34">
        <f t="shared" si="1"/>
        <v>0</v>
      </c>
    </row>
    <row r="47" spans="1:17" s="159" customFormat="1" ht="12.75">
      <c r="A47" s="30"/>
      <c r="B47" s="44" t="s">
        <v>51</v>
      </c>
      <c r="C47" s="30" t="s">
        <v>34</v>
      </c>
      <c r="D47" s="33">
        <v>370.9</v>
      </c>
      <c r="E47" s="34">
        <v>30.74</v>
      </c>
      <c r="F47" s="33">
        <f t="shared" si="5"/>
        <v>11401.465999999999</v>
      </c>
      <c r="G47" s="34">
        <f t="shared" si="0"/>
        <v>28.57377049180328</v>
      </c>
      <c r="H47" s="33">
        <f t="shared" si="6"/>
        <v>10598.011475409836</v>
      </c>
      <c r="I47" s="33">
        <f t="shared" si="7"/>
        <v>34.86</v>
      </c>
      <c r="J47" s="147">
        <f t="shared" si="8"/>
        <v>12929.573999999999</v>
      </c>
      <c r="L47" s="5"/>
      <c r="M47" s="5"/>
      <c r="O47" s="34">
        <v>34.86</v>
      </c>
      <c r="Q47" s="34">
        <f t="shared" si="1"/>
        <v>28.57377049180328</v>
      </c>
    </row>
    <row r="48" spans="1:17" s="159" customFormat="1" ht="12.75">
      <c r="A48" s="30"/>
      <c r="B48" s="44" t="s">
        <v>52</v>
      </c>
      <c r="C48" s="30" t="s">
        <v>47</v>
      </c>
      <c r="D48" s="33">
        <v>6724.2</v>
      </c>
      <c r="E48" s="34">
        <v>6.78</v>
      </c>
      <c r="F48" s="33">
        <f t="shared" si="5"/>
        <v>45590.076</v>
      </c>
      <c r="G48" s="34">
        <f t="shared" si="0"/>
        <v>6.303278688524591</v>
      </c>
      <c r="H48" s="33">
        <f t="shared" si="6"/>
        <v>42384.506557377055</v>
      </c>
      <c r="I48" s="33">
        <f t="shared" si="7"/>
        <v>7.690000000000001</v>
      </c>
      <c r="J48" s="147">
        <f t="shared" si="8"/>
        <v>51709.098000000005</v>
      </c>
      <c r="L48" s="5"/>
      <c r="M48" s="5"/>
      <c r="O48" s="34">
        <v>7.69</v>
      </c>
      <c r="Q48" s="34">
        <f t="shared" si="1"/>
        <v>6.303278688524591</v>
      </c>
    </row>
    <row r="49" spans="1:17" s="159" customFormat="1" ht="12.75">
      <c r="A49" s="30"/>
      <c r="B49" s="44" t="s">
        <v>53</v>
      </c>
      <c r="C49" s="30" t="s">
        <v>54</v>
      </c>
      <c r="D49" s="33">
        <v>35.9</v>
      </c>
      <c r="E49" s="34">
        <v>355.21</v>
      </c>
      <c r="F49" s="33">
        <f t="shared" si="5"/>
        <v>12752.038999999999</v>
      </c>
      <c r="G49" s="34">
        <f t="shared" si="0"/>
        <v>330.1803278688525</v>
      </c>
      <c r="H49" s="33">
        <f t="shared" si="6"/>
        <v>11853.473770491804</v>
      </c>
      <c r="I49" s="33">
        <f t="shared" si="7"/>
        <v>402.82000000000005</v>
      </c>
      <c r="J49" s="147">
        <f t="shared" si="8"/>
        <v>14461.238000000001</v>
      </c>
      <c r="L49" s="5"/>
      <c r="M49" s="5"/>
      <c r="O49" s="34">
        <v>402.82</v>
      </c>
      <c r="Q49" s="34">
        <f t="shared" si="1"/>
        <v>330.1803278688525</v>
      </c>
    </row>
    <row r="50" spans="1:17" s="159" customFormat="1" ht="12.75">
      <c r="A50" s="212" t="s">
        <v>70</v>
      </c>
      <c r="B50" s="212"/>
      <c r="C50" s="212"/>
      <c r="D50" s="212"/>
      <c r="E50" s="212"/>
      <c r="F50" s="24">
        <f>SUM(F35:F49)</f>
        <v>337377.2661</v>
      </c>
      <c r="G50" s="34">
        <f t="shared" si="0"/>
        <v>0</v>
      </c>
      <c r="H50" s="24">
        <f>SUM(H35:H49)</f>
        <v>313624.2992622951</v>
      </c>
      <c r="I50" s="34"/>
      <c r="J50" s="24">
        <f>SUM(J35:J49)</f>
        <v>382621.6451</v>
      </c>
      <c r="L50" s="146"/>
      <c r="M50" s="146"/>
      <c r="O50" s="34"/>
      <c r="Q50" s="34">
        <f t="shared" si="1"/>
        <v>0</v>
      </c>
    </row>
    <row r="51" spans="1:17" s="163" customFormat="1" ht="6" customHeight="1">
      <c r="A51" s="224"/>
      <c r="B51" s="225"/>
      <c r="C51" s="225"/>
      <c r="D51" s="225"/>
      <c r="E51" s="225"/>
      <c r="F51" s="226"/>
      <c r="G51" s="34">
        <f t="shared" si="0"/>
        <v>0</v>
      </c>
      <c r="H51" s="34"/>
      <c r="I51" s="34"/>
      <c r="J51" s="160"/>
      <c r="L51" s="5"/>
      <c r="M51" s="5"/>
      <c r="O51" s="34"/>
      <c r="Q51" s="34">
        <f t="shared" si="1"/>
        <v>0</v>
      </c>
    </row>
    <row r="52" spans="1:17" ht="12.75">
      <c r="A52" s="46" t="s">
        <v>71</v>
      </c>
      <c r="B52" s="219" t="s">
        <v>72</v>
      </c>
      <c r="C52" s="210"/>
      <c r="D52" s="210"/>
      <c r="E52" s="210"/>
      <c r="F52" s="210"/>
      <c r="G52" s="34">
        <f t="shared" si="0"/>
        <v>0</v>
      </c>
      <c r="H52" s="34"/>
      <c r="I52" s="34"/>
      <c r="J52" s="160"/>
      <c r="K52" s="2"/>
      <c r="O52" s="34"/>
      <c r="Q52" s="34">
        <f t="shared" si="1"/>
        <v>0</v>
      </c>
    </row>
    <row r="53" spans="1:17" s="163" customFormat="1" ht="12.75">
      <c r="A53" s="46" t="s">
        <v>73</v>
      </c>
      <c r="B53" s="47" t="s">
        <v>74</v>
      </c>
      <c r="C53" s="31"/>
      <c r="D53" s="31"/>
      <c r="E53" s="31"/>
      <c r="F53" s="31"/>
      <c r="G53" s="34">
        <f t="shared" si="0"/>
        <v>0</v>
      </c>
      <c r="H53" s="34"/>
      <c r="I53" s="34"/>
      <c r="J53" s="160"/>
      <c r="L53" s="5"/>
      <c r="M53" s="5"/>
      <c r="O53" s="34"/>
      <c r="Q53" s="34">
        <f t="shared" si="1"/>
        <v>0</v>
      </c>
    </row>
    <row r="54" spans="1:17" s="163" customFormat="1" ht="12.75">
      <c r="A54" s="46" t="s">
        <v>75</v>
      </c>
      <c r="B54" s="219" t="s">
        <v>76</v>
      </c>
      <c r="C54" s="210"/>
      <c r="D54" s="210"/>
      <c r="E54" s="210"/>
      <c r="F54" s="210"/>
      <c r="G54" s="34">
        <f t="shared" si="0"/>
        <v>0</v>
      </c>
      <c r="H54" s="34"/>
      <c r="I54" s="34"/>
      <c r="J54" s="160"/>
      <c r="L54" s="5"/>
      <c r="M54" s="5"/>
      <c r="O54" s="34"/>
      <c r="Q54" s="34">
        <f t="shared" si="1"/>
        <v>0</v>
      </c>
    </row>
    <row r="55" spans="1:17" s="163" customFormat="1" ht="12.75">
      <c r="A55" s="32"/>
      <c r="B55" s="48" t="s">
        <v>77</v>
      </c>
      <c r="C55" s="31"/>
      <c r="D55" s="33"/>
      <c r="E55" s="31"/>
      <c r="F55" s="31"/>
      <c r="G55" s="34">
        <f t="shared" si="0"/>
        <v>0</v>
      </c>
      <c r="H55" s="34"/>
      <c r="I55" s="34"/>
      <c r="J55" s="160"/>
      <c r="L55" s="5"/>
      <c r="M55" s="5"/>
      <c r="O55" s="34"/>
      <c r="Q55" s="34">
        <f t="shared" si="1"/>
        <v>0</v>
      </c>
    </row>
    <row r="56" spans="1:17" s="163" customFormat="1" ht="12.75">
      <c r="A56" s="32"/>
      <c r="B56" s="48" t="s">
        <v>78</v>
      </c>
      <c r="C56" s="30" t="s">
        <v>49</v>
      </c>
      <c r="D56" s="33">
        <v>608.15</v>
      </c>
      <c r="E56" s="33">
        <v>3.58</v>
      </c>
      <c r="F56" s="33">
        <f aca="true" t="shared" si="9" ref="F56:F63">D56*E56</f>
        <v>2177.177</v>
      </c>
      <c r="G56" s="34">
        <f t="shared" si="0"/>
        <v>3.3278688524590163</v>
      </c>
      <c r="H56" s="33">
        <f aca="true" t="shared" si="10" ref="H56:H63">D56*G56</f>
        <v>2023.8434426229508</v>
      </c>
      <c r="I56" s="33">
        <f aca="true" t="shared" si="11" ref="I56:I63">G56+G56*$K$12</f>
        <v>4.06</v>
      </c>
      <c r="J56" s="147">
        <f aca="true" t="shared" si="12" ref="J56:J63">D56*I56</f>
        <v>2469.0889999999995</v>
      </c>
      <c r="L56" s="5"/>
      <c r="M56" s="5"/>
      <c r="O56" s="34">
        <v>4.06</v>
      </c>
      <c r="Q56" s="34">
        <f t="shared" si="1"/>
        <v>3.3278688524590163</v>
      </c>
    </row>
    <row r="57" spans="1:17" s="163" customFormat="1" ht="12.75">
      <c r="A57" s="32"/>
      <c r="B57" s="48" t="s">
        <v>79</v>
      </c>
      <c r="C57" s="32" t="s">
        <v>34</v>
      </c>
      <c r="D57" s="33">
        <v>1534.66</v>
      </c>
      <c r="E57" s="33">
        <v>24.66</v>
      </c>
      <c r="F57" s="33">
        <f t="shared" si="9"/>
        <v>37844.7156</v>
      </c>
      <c r="G57" s="34">
        <f t="shared" si="0"/>
        <v>22.92622950819672</v>
      </c>
      <c r="H57" s="33">
        <f t="shared" si="10"/>
        <v>35183.96737704918</v>
      </c>
      <c r="I57" s="33">
        <f t="shared" si="11"/>
        <v>27.97</v>
      </c>
      <c r="J57" s="147">
        <f t="shared" si="12"/>
        <v>42924.4402</v>
      </c>
      <c r="L57" s="5"/>
      <c r="M57" s="5"/>
      <c r="O57" s="34">
        <v>27.97</v>
      </c>
      <c r="Q57" s="34">
        <f t="shared" si="1"/>
        <v>22.92622950819672</v>
      </c>
    </row>
    <row r="58" spans="1:17" s="163" customFormat="1" ht="12.75">
      <c r="A58" s="32"/>
      <c r="B58" s="48" t="s">
        <v>80</v>
      </c>
      <c r="C58" s="32" t="s">
        <v>49</v>
      </c>
      <c r="D58" s="33">
        <v>650</v>
      </c>
      <c r="E58" s="33">
        <v>5.08</v>
      </c>
      <c r="F58" s="33">
        <f t="shared" si="9"/>
        <v>3302</v>
      </c>
      <c r="G58" s="34">
        <f t="shared" si="0"/>
        <v>4.721311475409836</v>
      </c>
      <c r="H58" s="33">
        <f t="shared" si="10"/>
        <v>3068.8524590163934</v>
      </c>
      <c r="I58" s="33">
        <f t="shared" si="11"/>
        <v>5.76</v>
      </c>
      <c r="J58" s="147">
        <f t="shared" si="12"/>
        <v>3744</v>
      </c>
      <c r="L58" s="5"/>
      <c r="M58" s="5"/>
      <c r="O58" s="34">
        <v>5.76</v>
      </c>
      <c r="Q58" s="34">
        <f t="shared" si="1"/>
        <v>4.721311475409836</v>
      </c>
    </row>
    <row r="59" spans="1:17" s="163" customFormat="1" ht="12.75">
      <c r="A59" s="32"/>
      <c r="B59" s="48" t="s">
        <v>81</v>
      </c>
      <c r="C59" s="32" t="s">
        <v>34</v>
      </c>
      <c r="D59" s="33">
        <f>((4.42*1.1)*3+(2.42*1.1)*2+(3.62*2))</f>
        <v>27.15</v>
      </c>
      <c r="E59" s="33">
        <v>53.96</v>
      </c>
      <c r="F59" s="33">
        <f t="shared" si="9"/>
        <v>1465.014</v>
      </c>
      <c r="G59" s="34">
        <f t="shared" si="0"/>
        <v>50.15573770491803</v>
      </c>
      <c r="H59" s="33">
        <f t="shared" si="10"/>
        <v>1361.7282786885246</v>
      </c>
      <c r="I59" s="33">
        <f t="shared" si="11"/>
        <v>61.19</v>
      </c>
      <c r="J59" s="147">
        <f t="shared" si="12"/>
        <v>1661.3084999999999</v>
      </c>
      <c r="L59" s="5"/>
      <c r="M59" s="5"/>
      <c r="O59" s="34">
        <v>61.19</v>
      </c>
      <c r="Q59" s="34">
        <f t="shared" si="1"/>
        <v>50.15573770491803</v>
      </c>
    </row>
    <row r="60" spans="1:17" s="163" customFormat="1" ht="12.75">
      <c r="A60" s="32"/>
      <c r="B60" s="48" t="s">
        <v>82</v>
      </c>
      <c r="C60" s="32" t="s">
        <v>34</v>
      </c>
      <c r="D60" s="33">
        <f>((2.85*2.1)*2)+((4.05*2.1)*4)</f>
        <v>45.99</v>
      </c>
      <c r="E60" s="33">
        <v>47.88</v>
      </c>
      <c r="F60" s="33">
        <f t="shared" si="9"/>
        <v>2202.0012</v>
      </c>
      <c r="G60" s="34">
        <f t="shared" si="0"/>
        <v>44.50819672131147</v>
      </c>
      <c r="H60" s="33">
        <f t="shared" si="10"/>
        <v>2046.9319672131146</v>
      </c>
      <c r="I60" s="33">
        <f t="shared" si="11"/>
        <v>54.3</v>
      </c>
      <c r="J60" s="147">
        <f t="shared" si="12"/>
        <v>2497.257</v>
      </c>
      <c r="L60" s="5"/>
      <c r="M60" s="5"/>
      <c r="O60" s="34">
        <v>54.3</v>
      </c>
      <c r="Q60" s="34">
        <f t="shared" si="1"/>
        <v>44.50819672131147</v>
      </c>
    </row>
    <row r="61" spans="1:17" s="163" customFormat="1" ht="12.75">
      <c r="A61" s="32"/>
      <c r="B61" s="48" t="s">
        <v>83</v>
      </c>
      <c r="C61" s="32" t="s">
        <v>34</v>
      </c>
      <c r="D61" s="33">
        <f>1.8*((2*(0.8+0.8)+(8*0.8)+(2*(1.1+0.25+0.8))+(1.2*3)+(1.3+0.25+0.2)+(0.85*6)+(1.15+1.3+0.9+0.9+0.35+0.35)))</f>
        <v>52.74</v>
      </c>
      <c r="E61" s="33">
        <v>149.32</v>
      </c>
      <c r="F61" s="33">
        <f t="shared" si="9"/>
        <v>7875.1368</v>
      </c>
      <c r="G61" s="34">
        <f t="shared" si="0"/>
        <v>138.80327868852459</v>
      </c>
      <c r="H61" s="33">
        <f t="shared" si="10"/>
        <v>7320.4849180327865</v>
      </c>
      <c r="I61" s="33">
        <f t="shared" si="11"/>
        <v>169.34</v>
      </c>
      <c r="J61" s="147">
        <f t="shared" si="12"/>
        <v>8930.991600000001</v>
      </c>
      <c r="L61" s="5"/>
      <c r="M61" s="5"/>
      <c r="O61" s="34">
        <v>169.34</v>
      </c>
      <c r="Q61" s="34">
        <f t="shared" si="1"/>
        <v>138.80327868852459</v>
      </c>
    </row>
    <row r="62" spans="1:17" s="163" customFormat="1" ht="12.75">
      <c r="A62" s="32"/>
      <c r="B62" s="48" t="s">
        <v>84</v>
      </c>
      <c r="C62" s="32" t="s">
        <v>49</v>
      </c>
      <c r="D62" s="33">
        <v>228</v>
      </c>
      <c r="E62" s="33">
        <v>13.86</v>
      </c>
      <c r="F62" s="33">
        <f t="shared" si="9"/>
        <v>3160.08</v>
      </c>
      <c r="G62" s="34">
        <f t="shared" si="0"/>
        <v>12.885245901639346</v>
      </c>
      <c r="H62" s="33">
        <f t="shared" si="10"/>
        <v>2937.8360655737706</v>
      </c>
      <c r="I62" s="33">
        <f t="shared" si="11"/>
        <v>15.720000000000002</v>
      </c>
      <c r="J62" s="147">
        <f t="shared" si="12"/>
        <v>3584.1600000000008</v>
      </c>
      <c r="L62" s="5"/>
      <c r="M62" s="5"/>
      <c r="O62" s="34">
        <v>15.72</v>
      </c>
      <c r="Q62" s="34">
        <f t="shared" si="1"/>
        <v>12.885245901639346</v>
      </c>
    </row>
    <row r="63" spans="1:17" s="163" customFormat="1" ht="12.75">
      <c r="A63" s="32"/>
      <c r="B63" s="48" t="s">
        <v>85</v>
      </c>
      <c r="C63" s="32" t="s">
        <v>49</v>
      </c>
      <c r="D63" s="33">
        <f>8*1.8+15*2.5+1.4*2+2.7*18+3*2+3.6*4+14*(0.5+0.6)+2.1+2.4+3*3+5.2*2+5*3.2+4*4.2+2.6+55</f>
        <v>253.4</v>
      </c>
      <c r="E63" s="33">
        <v>13.86</v>
      </c>
      <c r="F63" s="33">
        <f t="shared" si="9"/>
        <v>3512.124</v>
      </c>
      <c r="G63" s="34">
        <f t="shared" si="0"/>
        <v>12.885245901639346</v>
      </c>
      <c r="H63" s="33">
        <f t="shared" si="10"/>
        <v>3265.1213114754105</v>
      </c>
      <c r="I63" s="33">
        <f t="shared" si="11"/>
        <v>15.720000000000002</v>
      </c>
      <c r="J63" s="147">
        <f t="shared" si="12"/>
        <v>3983.448000000001</v>
      </c>
      <c r="L63" s="5"/>
      <c r="M63" s="5"/>
      <c r="O63" s="34">
        <v>15.72</v>
      </c>
      <c r="Q63" s="34">
        <f t="shared" si="1"/>
        <v>12.885245901639346</v>
      </c>
    </row>
    <row r="64" spans="1:17" s="163" customFormat="1" ht="12.75">
      <c r="A64" s="199" t="s">
        <v>86</v>
      </c>
      <c r="B64" s="200"/>
      <c r="C64" s="200"/>
      <c r="D64" s="200"/>
      <c r="E64" s="201"/>
      <c r="F64" s="24">
        <f>SUM(F56:F63)</f>
        <v>61538.248600000006</v>
      </c>
      <c r="G64" s="34">
        <f t="shared" si="0"/>
        <v>0</v>
      </c>
      <c r="H64" s="24">
        <f>SUM(H56:H63)</f>
        <v>57208.76581967214</v>
      </c>
      <c r="I64" s="34"/>
      <c r="J64" s="24">
        <f>SUM(J56:J63)</f>
        <v>69794.6943</v>
      </c>
      <c r="L64" s="146"/>
      <c r="M64" s="146"/>
      <c r="O64" s="34"/>
      <c r="Q64" s="34">
        <f t="shared" si="1"/>
        <v>0</v>
      </c>
    </row>
    <row r="65" spans="1:17" s="163" customFormat="1" ht="6" customHeight="1">
      <c r="A65" s="224"/>
      <c r="B65" s="225"/>
      <c r="C65" s="225"/>
      <c r="D65" s="225"/>
      <c r="E65" s="225"/>
      <c r="F65" s="226"/>
      <c r="G65" s="34">
        <f t="shared" si="0"/>
        <v>0</v>
      </c>
      <c r="H65" s="34"/>
      <c r="I65" s="34"/>
      <c r="J65" s="160"/>
      <c r="L65" s="5"/>
      <c r="M65" s="5"/>
      <c r="O65" s="34"/>
      <c r="Q65" s="34">
        <f t="shared" si="1"/>
        <v>0</v>
      </c>
    </row>
    <row r="66" spans="1:17" s="164" customFormat="1" ht="12.75">
      <c r="A66" s="46" t="s">
        <v>87</v>
      </c>
      <c r="B66" s="219" t="s">
        <v>88</v>
      </c>
      <c r="C66" s="210"/>
      <c r="D66" s="210"/>
      <c r="E66" s="210"/>
      <c r="F66" s="210"/>
      <c r="G66" s="34">
        <f t="shared" si="0"/>
        <v>0</v>
      </c>
      <c r="H66" s="34"/>
      <c r="I66" s="34"/>
      <c r="J66" s="160"/>
      <c r="L66" s="5"/>
      <c r="M66" s="5"/>
      <c r="O66" s="34"/>
      <c r="Q66" s="34">
        <f t="shared" si="1"/>
        <v>0</v>
      </c>
    </row>
    <row r="67" spans="1:17" s="164" customFormat="1" ht="12.75">
      <c r="A67" s="46" t="s">
        <v>89</v>
      </c>
      <c r="B67" s="49" t="s">
        <v>90</v>
      </c>
      <c r="C67" s="31"/>
      <c r="D67" s="31"/>
      <c r="E67" s="31"/>
      <c r="F67" s="31"/>
      <c r="G67" s="34">
        <f t="shared" si="0"/>
        <v>0</v>
      </c>
      <c r="H67" s="34"/>
      <c r="I67" s="34"/>
      <c r="J67" s="160"/>
      <c r="L67" s="5"/>
      <c r="M67" s="5"/>
      <c r="O67" s="34"/>
      <c r="Q67" s="34">
        <f t="shared" si="1"/>
        <v>0</v>
      </c>
    </row>
    <row r="68" spans="1:17" s="164" customFormat="1" ht="12.75">
      <c r="A68" s="50"/>
      <c r="B68" s="51" t="s">
        <v>91</v>
      </c>
      <c r="C68" s="50"/>
      <c r="D68" s="50"/>
      <c r="E68" s="31"/>
      <c r="F68" s="52"/>
      <c r="G68" s="34">
        <f t="shared" si="0"/>
        <v>0</v>
      </c>
      <c r="H68" s="34"/>
      <c r="I68" s="34"/>
      <c r="J68" s="160"/>
      <c r="L68" s="5"/>
      <c r="M68" s="5"/>
      <c r="O68" s="34"/>
      <c r="Q68" s="34">
        <f t="shared" si="1"/>
        <v>0</v>
      </c>
    </row>
    <row r="69" spans="1:17" s="164" customFormat="1" ht="12.75">
      <c r="A69" s="50"/>
      <c r="B69" s="48" t="s">
        <v>92</v>
      </c>
      <c r="C69" s="131" t="s">
        <v>93</v>
      </c>
      <c r="D69" s="33">
        <v>14</v>
      </c>
      <c r="E69" s="33">
        <v>175.98</v>
      </c>
      <c r="F69" s="33">
        <f aca="true" t="shared" si="13" ref="F69:F75">D69*E69</f>
        <v>2463.72</v>
      </c>
      <c r="G69" s="34">
        <f t="shared" si="0"/>
        <v>163.58196721311475</v>
      </c>
      <c r="H69" s="33">
        <f aca="true" t="shared" si="14" ref="H69:H75">D69*G69</f>
        <v>2290.1475409836066</v>
      </c>
      <c r="I69" s="33">
        <f aca="true" t="shared" si="15" ref="I69:I75">G69+G69*$K$12</f>
        <v>199.57</v>
      </c>
      <c r="J69" s="147">
        <f aca="true" t="shared" si="16" ref="J69:J75">D69*I69</f>
        <v>2793.98</v>
      </c>
      <c r="L69" s="5"/>
      <c r="M69" s="5"/>
      <c r="O69" s="34">
        <v>199.57</v>
      </c>
      <c r="Q69" s="34">
        <f t="shared" si="1"/>
        <v>163.58196721311475</v>
      </c>
    </row>
    <row r="70" spans="1:17" s="164" customFormat="1" ht="12.75">
      <c r="A70" s="50"/>
      <c r="B70" s="48" t="s">
        <v>94</v>
      </c>
      <c r="C70" s="131" t="s">
        <v>93</v>
      </c>
      <c r="D70" s="33">
        <v>4</v>
      </c>
      <c r="E70" s="33">
        <v>195.68</v>
      </c>
      <c r="F70" s="33">
        <f t="shared" si="13"/>
        <v>782.72</v>
      </c>
      <c r="G70" s="34">
        <f t="shared" si="0"/>
        <v>181.89344262295083</v>
      </c>
      <c r="H70" s="33">
        <f t="shared" si="14"/>
        <v>727.5737704918033</v>
      </c>
      <c r="I70" s="33">
        <f t="shared" si="15"/>
        <v>221.91000000000003</v>
      </c>
      <c r="J70" s="147">
        <f t="shared" si="16"/>
        <v>887.6400000000001</v>
      </c>
      <c r="L70" s="5"/>
      <c r="M70" s="5"/>
      <c r="O70" s="34">
        <v>221.91</v>
      </c>
      <c r="Q70" s="34">
        <f t="shared" si="1"/>
        <v>181.89344262295083</v>
      </c>
    </row>
    <row r="71" spans="1:17" s="164" customFormat="1" ht="12.75">
      <c r="A71" s="50"/>
      <c r="B71" s="48" t="s">
        <v>95</v>
      </c>
      <c r="C71" s="131" t="s">
        <v>93</v>
      </c>
      <c r="D71" s="33">
        <v>14</v>
      </c>
      <c r="E71" s="33">
        <v>175.69</v>
      </c>
      <c r="F71" s="33">
        <f t="shared" si="13"/>
        <v>2459.66</v>
      </c>
      <c r="G71" s="34">
        <f t="shared" si="0"/>
        <v>163.31147540983608</v>
      </c>
      <c r="H71" s="33">
        <f t="shared" si="14"/>
        <v>2286.360655737705</v>
      </c>
      <c r="I71" s="33">
        <f t="shared" si="15"/>
        <v>199.24</v>
      </c>
      <c r="J71" s="147">
        <f t="shared" si="16"/>
        <v>2789.36</v>
      </c>
      <c r="L71" s="5"/>
      <c r="M71" s="5"/>
      <c r="O71" s="34">
        <v>199.24</v>
      </c>
      <c r="Q71" s="34">
        <f t="shared" si="1"/>
        <v>163.31147540983608</v>
      </c>
    </row>
    <row r="72" spans="1:17" s="164" customFormat="1" ht="12.75">
      <c r="A72" s="50"/>
      <c r="B72" s="48" t="s">
        <v>96</v>
      </c>
      <c r="C72" s="131" t="s">
        <v>93</v>
      </c>
      <c r="D72" s="33">
        <v>6</v>
      </c>
      <c r="E72" s="33">
        <v>166</v>
      </c>
      <c r="F72" s="33">
        <f t="shared" si="13"/>
        <v>996</v>
      </c>
      <c r="G72" s="34">
        <f t="shared" si="0"/>
        <v>154.30327868852459</v>
      </c>
      <c r="H72" s="33">
        <f t="shared" si="14"/>
        <v>925.8196721311475</v>
      </c>
      <c r="I72" s="33">
        <f t="shared" si="15"/>
        <v>188.25</v>
      </c>
      <c r="J72" s="147">
        <f t="shared" si="16"/>
        <v>1129.5</v>
      </c>
      <c r="L72" s="5"/>
      <c r="M72" s="5"/>
      <c r="O72" s="34">
        <v>188.25</v>
      </c>
      <c r="Q72" s="34">
        <f t="shared" si="1"/>
        <v>154.30327868852459</v>
      </c>
    </row>
    <row r="73" spans="1:17" s="164" customFormat="1" ht="12.75">
      <c r="A73" s="50"/>
      <c r="B73" s="48" t="s">
        <v>97</v>
      </c>
      <c r="C73" s="131" t="s">
        <v>93</v>
      </c>
      <c r="D73" s="33">
        <v>4</v>
      </c>
      <c r="E73" s="33">
        <v>159</v>
      </c>
      <c r="F73" s="33">
        <f t="shared" si="13"/>
        <v>636</v>
      </c>
      <c r="G73" s="34">
        <f t="shared" si="0"/>
        <v>147.79508196721312</v>
      </c>
      <c r="H73" s="33">
        <f t="shared" si="14"/>
        <v>591.1803278688525</v>
      </c>
      <c r="I73" s="33">
        <f t="shared" si="15"/>
        <v>180.31</v>
      </c>
      <c r="J73" s="147">
        <f t="shared" si="16"/>
        <v>721.24</v>
      </c>
      <c r="L73" s="5"/>
      <c r="M73" s="5"/>
      <c r="O73" s="34">
        <v>180.31</v>
      </c>
      <c r="Q73" s="34">
        <f t="shared" si="1"/>
        <v>147.79508196721312</v>
      </c>
    </row>
    <row r="74" spans="1:17" s="164" customFormat="1" ht="12.75">
      <c r="A74" s="50"/>
      <c r="B74" s="48" t="s">
        <v>98</v>
      </c>
      <c r="C74" s="131" t="s">
        <v>93</v>
      </c>
      <c r="D74" s="33">
        <v>18</v>
      </c>
      <c r="E74" s="33">
        <v>159.69</v>
      </c>
      <c r="F74" s="33">
        <f t="shared" si="13"/>
        <v>2874.42</v>
      </c>
      <c r="G74" s="34">
        <f t="shared" si="0"/>
        <v>148.44262295081967</v>
      </c>
      <c r="H74" s="33">
        <f t="shared" si="14"/>
        <v>2671.967213114754</v>
      </c>
      <c r="I74" s="33">
        <f t="shared" si="15"/>
        <v>181.1</v>
      </c>
      <c r="J74" s="147">
        <f t="shared" si="16"/>
        <v>3259.7999999999997</v>
      </c>
      <c r="L74" s="5"/>
      <c r="M74" s="5"/>
      <c r="O74" s="34">
        <v>181.1</v>
      </c>
      <c r="Q74" s="34">
        <f t="shared" si="1"/>
        <v>148.44262295081967</v>
      </c>
    </row>
    <row r="75" spans="1:17" s="163" customFormat="1" ht="12.75">
      <c r="A75" s="50"/>
      <c r="B75" s="48" t="s">
        <v>99</v>
      </c>
      <c r="C75" s="131" t="s">
        <v>93</v>
      </c>
      <c r="D75" s="33">
        <v>6</v>
      </c>
      <c r="E75" s="33">
        <v>172</v>
      </c>
      <c r="F75" s="33">
        <f t="shared" si="13"/>
        <v>1032</v>
      </c>
      <c r="G75" s="34">
        <f t="shared" si="0"/>
        <v>159.88524590163934</v>
      </c>
      <c r="H75" s="33">
        <f t="shared" si="14"/>
        <v>959.311475409836</v>
      </c>
      <c r="I75" s="33">
        <f t="shared" si="15"/>
        <v>195.06</v>
      </c>
      <c r="J75" s="147">
        <f t="shared" si="16"/>
        <v>1170.3600000000001</v>
      </c>
      <c r="L75" s="5"/>
      <c r="M75" s="5"/>
      <c r="O75" s="34">
        <v>195.06</v>
      </c>
      <c r="Q75" s="34">
        <f t="shared" si="1"/>
        <v>159.88524590163934</v>
      </c>
    </row>
    <row r="76" spans="1:17" s="163" customFormat="1" ht="12.75">
      <c r="A76" s="199" t="s">
        <v>100</v>
      </c>
      <c r="B76" s="200"/>
      <c r="C76" s="200"/>
      <c r="D76" s="200"/>
      <c r="E76" s="201"/>
      <c r="F76" s="24">
        <f>SUM(F69:F75)</f>
        <v>11244.52</v>
      </c>
      <c r="G76" s="34">
        <f t="shared" si="0"/>
        <v>0</v>
      </c>
      <c r="H76" s="24">
        <f>SUM(H69:H75)</f>
        <v>10452.360655737706</v>
      </c>
      <c r="I76" s="34"/>
      <c r="J76" s="24">
        <f>SUM(J69:J75)</f>
        <v>12751.88</v>
      </c>
      <c r="L76" s="146"/>
      <c r="M76" s="146"/>
      <c r="O76" s="34"/>
      <c r="Q76" s="34">
        <f t="shared" si="1"/>
        <v>0</v>
      </c>
    </row>
    <row r="77" spans="1:17" s="163" customFormat="1" ht="12.75">
      <c r="A77" s="46" t="s">
        <v>101</v>
      </c>
      <c r="B77" s="219" t="s">
        <v>102</v>
      </c>
      <c r="C77" s="210"/>
      <c r="D77" s="210"/>
      <c r="E77" s="210"/>
      <c r="F77" s="210"/>
      <c r="G77" s="34">
        <f t="shared" si="0"/>
        <v>0</v>
      </c>
      <c r="H77" s="34"/>
      <c r="I77" s="34"/>
      <c r="J77" s="160"/>
      <c r="L77" s="5"/>
      <c r="M77" s="5"/>
      <c r="O77" s="34"/>
      <c r="Q77" s="34">
        <f t="shared" si="1"/>
        <v>0</v>
      </c>
    </row>
    <row r="78" spans="1:17" s="163" customFormat="1" ht="12.75">
      <c r="A78" s="32"/>
      <c r="B78" s="49" t="s">
        <v>91</v>
      </c>
      <c r="C78" s="45"/>
      <c r="D78" s="53"/>
      <c r="E78" s="53"/>
      <c r="F78" s="54"/>
      <c r="G78" s="34">
        <f t="shared" si="0"/>
        <v>0</v>
      </c>
      <c r="H78" s="34"/>
      <c r="I78" s="34"/>
      <c r="J78" s="160"/>
      <c r="L78" s="5"/>
      <c r="M78" s="5"/>
      <c r="O78" s="34"/>
      <c r="Q78" s="34">
        <f t="shared" si="1"/>
        <v>0</v>
      </c>
    </row>
    <row r="79" spans="1:17" s="163" customFormat="1" ht="12.75">
      <c r="A79" s="32"/>
      <c r="B79" s="55" t="s">
        <v>103</v>
      </c>
      <c r="C79" s="131" t="s">
        <v>93</v>
      </c>
      <c r="D79" s="33">
        <v>2</v>
      </c>
      <c r="E79" s="33">
        <v>80.26</v>
      </c>
      <c r="F79" s="33">
        <f>D79*E79</f>
        <v>160.52</v>
      </c>
      <c r="G79" s="34">
        <f t="shared" si="0"/>
        <v>74.60655737704919</v>
      </c>
      <c r="H79" s="33">
        <f aca="true" t="shared" si="17" ref="H79:H105">D79*G79</f>
        <v>149.21311475409837</v>
      </c>
      <c r="I79" s="33">
        <f aca="true" t="shared" si="18" ref="I79:I105">G79+G79*$K$12</f>
        <v>91.02000000000001</v>
      </c>
      <c r="J79" s="147">
        <f aca="true" t="shared" si="19" ref="J79:J105">D79*I79</f>
        <v>182.04000000000002</v>
      </c>
      <c r="L79" s="5"/>
      <c r="M79" s="5"/>
      <c r="O79" s="34">
        <v>91.02</v>
      </c>
      <c r="Q79" s="34">
        <f t="shared" si="1"/>
        <v>74.60655737704919</v>
      </c>
    </row>
    <row r="80" spans="1:17" s="163" customFormat="1" ht="12.75">
      <c r="A80" s="32"/>
      <c r="B80" s="49" t="s">
        <v>104</v>
      </c>
      <c r="C80" s="132"/>
      <c r="D80" s="53"/>
      <c r="E80" s="53"/>
      <c r="F80" s="54"/>
      <c r="G80" s="34">
        <f aca="true" t="shared" si="20" ref="G80:G143">Q80</f>
        <v>0</v>
      </c>
      <c r="H80" s="33">
        <f t="shared" si="17"/>
        <v>0</v>
      </c>
      <c r="I80" s="33">
        <f t="shared" si="18"/>
        <v>0</v>
      </c>
      <c r="J80" s="147">
        <f t="shared" si="19"/>
        <v>0</v>
      </c>
      <c r="L80" s="5"/>
      <c r="M80" s="5"/>
      <c r="O80" s="34"/>
      <c r="Q80" s="34">
        <f aca="true" t="shared" si="21" ref="Q80:Q143">O80/$P$13</f>
        <v>0</v>
      </c>
    </row>
    <row r="81" spans="1:17" s="164" customFormat="1" ht="12.75">
      <c r="A81" s="50"/>
      <c r="B81" s="56" t="s">
        <v>105</v>
      </c>
      <c r="C81" s="131" t="s">
        <v>93</v>
      </c>
      <c r="D81" s="33">
        <v>6</v>
      </c>
      <c r="E81" s="33">
        <v>135</v>
      </c>
      <c r="F81" s="33">
        <f aca="true" t="shared" si="22" ref="F81:F101">D81*E81</f>
        <v>810</v>
      </c>
      <c r="G81" s="34">
        <f t="shared" si="20"/>
        <v>125.49180327868852</v>
      </c>
      <c r="H81" s="33">
        <f t="shared" si="17"/>
        <v>752.9508196721312</v>
      </c>
      <c r="I81" s="33">
        <f t="shared" si="18"/>
        <v>153.1</v>
      </c>
      <c r="J81" s="147">
        <f t="shared" si="19"/>
        <v>918.5999999999999</v>
      </c>
      <c r="L81" s="5"/>
      <c r="M81" s="5"/>
      <c r="O81" s="34">
        <v>153.1</v>
      </c>
      <c r="Q81" s="34">
        <f t="shared" si="21"/>
        <v>125.49180327868852</v>
      </c>
    </row>
    <row r="82" spans="1:17" s="164" customFormat="1" ht="12.75">
      <c r="A82" s="50"/>
      <c r="B82" s="56" t="s">
        <v>106</v>
      </c>
      <c r="C82" s="131" t="s">
        <v>93</v>
      </c>
      <c r="D82" s="33">
        <v>15</v>
      </c>
      <c r="E82" s="33">
        <v>135.69</v>
      </c>
      <c r="F82" s="33">
        <f t="shared" si="22"/>
        <v>2035.35</v>
      </c>
      <c r="G82" s="34">
        <f t="shared" si="20"/>
        <v>126.1311475409836</v>
      </c>
      <c r="H82" s="33">
        <f t="shared" si="17"/>
        <v>1891.967213114754</v>
      </c>
      <c r="I82" s="33">
        <f t="shared" si="18"/>
        <v>153.88</v>
      </c>
      <c r="J82" s="147">
        <f t="shared" si="19"/>
        <v>2308.2</v>
      </c>
      <c r="L82" s="5"/>
      <c r="M82" s="5"/>
      <c r="O82" s="34">
        <v>153.88</v>
      </c>
      <c r="Q82" s="34">
        <f t="shared" si="21"/>
        <v>126.1311475409836</v>
      </c>
    </row>
    <row r="83" spans="1:17" s="164" customFormat="1" ht="12.75">
      <c r="A83" s="50"/>
      <c r="B83" s="56" t="s">
        <v>107</v>
      </c>
      <c r="C83" s="131" t="s">
        <v>93</v>
      </c>
      <c r="D83" s="33">
        <v>2</v>
      </c>
      <c r="E83" s="33">
        <v>101.23</v>
      </c>
      <c r="F83" s="33">
        <f t="shared" si="22"/>
        <v>202.46</v>
      </c>
      <c r="G83" s="34">
        <f t="shared" si="20"/>
        <v>94.09836065573771</v>
      </c>
      <c r="H83" s="33">
        <f t="shared" si="17"/>
        <v>188.19672131147541</v>
      </c>
      <c r="I83" s="33">
        <f t="shared" si="18"/>
        <v>114.80000000000001</v>
      </c>
      <c r="J83" s="147">
        <f t="shared" si="19"/>
        <v>229.60000000000002</v>
      </c>
      <c r="L83" s="5"/>
      <c r="M83" s="5"/>
      <c r="O83" s="34">
        <v>114.8</v>
      </c>
      <c r="Q83" s="34">
        <f t="shared" si="21"/>
        <v>94.09836065573771</v>
      </c>
    </row>
    <row r="84" spans="1:17" s="164" customFormat="1" ht="12.75">
      <c r="A84" s="50"/>
      <c r="B84" s="56" t="s">
        <v>108</v>
      </c>
      <c r="C84" s="131" t="s">
        <v>93</v>
      </c>
      <c r="D84" s="33">
        <v>10</v>
      </c>
      <c r="E84" s="33">
        <v>115.69</v>
      </c>
      <c r="F84" s="33">
        <f t="shared" si="22"/>
        <v>1156.9</v>
      </c>
      <c r="G84" s="34">
        <f t="shared" si="20"/>
        <v>107.54098360655738</v>
      </c>
      <c r="H84" s="33">
        <f t="shared" si="17"/>
        <v>1075.4098360655737</v>
      </c>
      <c r="I84" s="33">
        <f t="shared" si="18"/>
        <v>131.2</v>
      </c>
      <c r="J84" s="147">
        <f t="shared" si="19"/>
        <v>1312</v>
      </c>
      <c r="L84" s="5"/>
      <c r="M84" s="5"/>
      <c r="O84" s="34">
        <v>131.2</v>
      </c>
      <c r="Q84" s="34">
        <f t="shared" si="21"/>
        <v>107.54098360655738</v>
      </c>
    </row>
    <row r="85" spans="1:17" s="164" customFormat="1" ht="12.75">
      <c r="A85" s="50"/>
      <c r="B85" s="56" t="s">
        <v>109</v>
      </c>
      <c r="C85" s="131" t="s">
        <v>93</v>
      </c>
      <c r="D85" s="33">
        <v>8</v>
      </c>
      <c r="E85" s="33">
        <v>129.65</v>
      </c>
      <c r="F85" s="33">
        <f t="shared" si="22"/>
        <v>1037.2</v>
      </c>
      <c r="G85" s="34">
        <f t="shared" si="20"/>
        <v>120.51639344262296</v>
      </c>
      <c r="H85" s="33">
        <f t="shared" si="17"/>
        <v>964.1311475409836</v>
      </c>
      <c r="I85" s="33">
        <f t="shared" si="18"/>
        <v>147.03</v>
      </c>
      <c r="J85" s="147">
        <f t="shared" si="19"/>
        <v>1176.24</v>
      </c>
      <c r="L85" s="5"/>
      <c r="M85" s="5"/>
      <c r="O85" s="34">
        <v>147.03</v>
      </c>
      <c r="Q85" s="34">
        <f t="shared" si="21"/>
        <v>120.51639344262296</v>
      </c>
    </row>
    <row r="86" spans="1:17" s="164" customFormat="1" ht="12.75">
      <c r="A86" s="50"/>
      <c r="B86" s="56" t="s">
        <v>110</v>
      </c>
      <c r="C86" s="131" t="s">
        <v>93</v>
      </c>
      <c r="D86" s="33">
        <v>2</v>
      </c>
      <c r="E86" s="33">
        <v>168.95</v>
      </c>
      <c r="F86" s="33">
        <f t="shared" si="22"/>
        <v>337.9</v>
      </c>
      <c r="G86" s="34">
        <f t="shared" si="20"/>
        <v>157.04918032786884</v>
      </c>
      <c r="H86" s="33">
        <f t="shared" si="17"/>
        <v>314.0983606557377</v>
      </c>
      <c r="I86" s="33">
        <f t="shared" si="18"/>
        <v>191.6</v>
      </c>
      <c r="J86" s="147">
        <f t="shared" si="19"/>
        <v>383.2</v>
      </c>
      <c r="L86" s="5"/>
      <c r="M86" s="5"/>
      <c r="O86" s="34">
        <v>191.6</v>
      </c>
      <c r="Q86" s="34">
        <f t="shared" si="21"/>
        <v>157.04918032786884</v>
      </c>
    </row>
    <row r="87" spans="1:17" s="164" customFormat="1" ht="12.75">
      <c r="A87" s="50"/>
      <c r="B87" s="56" t="s">
        <v>111</v>
      </c>
      <c r="C87" s="131" t="s">
        <v>93</v>
      </c>
      <c r="D87" s="33">
        <v>2</v>
      </c>
      <c r="E87" s="33">
        <v>198.3</v>
      </c>
      <c r="F87" s="33">
        <f t="shared" si="22"/>
        <v>396.6</v>
      </c>
      <c r="G87" s="34">
        <f t="shared" si="20"/>
        <v>184.327868852459</v>
      </c>
      <c r="H87" s="33">
        <f t="shared" si="17"/>
        <v>368.655737704918</v>
      </c>
      <c r="I87" s="33">
        <f t="shared" si="18"/>
        <v>224.88</v>
      </c>
      <c r="J87" s="147">
        <f t="shared" si="19"/>
        <v>449.76</v>
      </c>
      <c r="L87" s="5"/>
      <c r="M87" s="5"/>
      <c r="O87" s="34">
        <v>224.88</v>
      </c>
      <c r="Q87" s="34">
        <f t="shared" si="21"/>
        <v>184.327868852459</v>
      </c>
    </row>
    <row r="88" spans="1:17" s="164" customFormat="1" ht="12.75">
      <c r="A88" s="50"/>
      <c r="B88" s="56" t="s">
        <v>112</v>
      </c>
      <c r="C88" s="131" t="s">
        <v>93</v>
      </c>
      <c r="D88" s="33">
        <v>14</v>
      </c>
      <c r="E88" s="33">
        <v>158</v>
      </c>
      <c r="F88" s="33">
        <f t="shared" si="22"/>
        <v>2212</v>
      </c>
      <c r="G88" s="34">
        <f t="shared" si="20"/>
        <v>146.8688524590164</v>
      </c>
      <c r="H88" s="33">
        <f t="shared" si="17"/>
        <v>2056.16393442623</v>
      </c>
      <c r="I88" s="33">
        <f t="shared" si="18"/>
        <v>179.18</v>
      </c>
      <c r="J88" s="147">
        <f t="shared" si="19"/>
        <v>2508.52</v>
      </c>
      <c r="L88" s="5"/>
      <c r="M88" s="5"/>
      <c r="O88" s="34">
        <v>179.18</v>
      </c>
      <c r="Q88" s="34">
        <f t="shared" si="21"/>
        <v>146.8688524590164</v>
      </c>
    </row>
    <row r="89" spans="1:17" s="164" customFormat="1" ht="12.75">
      <c r="A89" s="50"/>
      <c r="B89" s="56" t="s">
        <v>113</v>
      </c>
      <c r="C89" s="131" t="s">
        <v>93</v>
      </c>
      <c r="D89" s="33">
        <v>1</v>
      </c>
      <c r="E89" s="33">
        <v>169.38</v>
      </c>
      <c r="F89" s="33">
        <f t="shared" si="22"/>
        <v>169.38</v>
      </c>
      <c r="G89" s="34">
        <f t="shared" si="20"/>
        <v>157.4426229508197</v>
      </c>
      <c r="H89" s="33">
        <f t="shared" si="17"/>
        <v>157.4426229508197</v>
      </c>
      <c r="I89" s="33">
        <f t="shared" si="18"/>
        <v>192.08000000000004</v>
      </c>
      <c r="J89" s="147">
        <f t="shared" si="19"/>
        <v>192.08000000000004</v>
      </c>
      <c r="L89" s="5"/>
      <c r="M89" s="5"/>
      <c r="O89" s="34">
        <v>192.08</v>
      </c>
      <c r="Q89" s="34">
        <f t="shared" si="21"/>
        <v>157.4426229508197</v>
      </c>
    </row>
    <row r="90" spans="1:17" s="164" customFormat="1" ht="12.75">
      <c r="A90" s="50"/>
      <c r="B90" s="56" t="s">
        <v>114</v>
      </c>
      <c r="C90" s="131" t="s">
        <v>93</v>
      </c>
      <c r="D90" s="33">
        <v>1</v>
      </c>
      <c r="E90" s="33">
        <v>135.69</v>
      </c>
      <c r="F90" s="33">
        <f t="shared" si="22"/>
        <v>135.69</v>
      </c>
      <c r="G90" s="34">
        <f t="shared" si="20"/>
        <v>126.1311475409836</v>
      </c>
      <c r="H90" s="33">
        <f t="shared" si="17"/>
        <v>126.1311475409836</v>
      </c>
      <c r="I90" s="33">
        <f t="shared" si="18"/>
        <v>153.88</v>
      </c>
      <c r="J90" s="147">
        <f t="shared" si="19"/>
        <v>153.88</v>
      </c>
      <c r="L90" s="5"/>
      <c r="M90" s="5"/>
      <c r="O90" s="34">
        <v>153.88</v>
      </c>
      <c r="Q90" s="34">
        <f t="shared" si="21"/>
        <v>126.1311475409836</v>
      </c>
    </row>
    <row r="91" spans="1:17" s="164" customFormat="1" ht="12.75">
      <c r="A91" s="50"/>
      <c r="B91" s="56" t="s">
        <v>115</v>
      </c>
      <c r="C91" s="131" t="s">
        <v>93</v>
      </c>
      <c r="D91" s="33">
        <v>2</v>
      </c>
      <c r="E91" s="33">
        <v>139.89</v>
      </c>
      <c r="F91" s="33">
        <f t="shared" si="22"/>
        <v>279.78</v>
      </c>
      <c r="G91" s="34">
        <f t="shared" si="20"/>
        <v>130.03278688524588</v>
      </c>
      <c r="H91" s="33">
        <f t="shared" si="17"/>
        <v>260.06557377049177</v>
      </c>
      <c r="I91" s="33">
        <f t="shared" si="18"/>
        <v>158.64</v>
      </c>
      <c r="J91" s="147">
        <f t="shared" si="19"/>
        <v>317.28</v>
      </c>
      <c r="L91" s="5"/>
      <c r="M91" s="5"/>
      <c r="O91" s="34">
        <v>158.64</v>
      </c>
      <c r="Q91" s="34">
        <f t="shared" si="21"/>
        <v>130.03278688524588</v>
      </c>
    </row>
    <row r="92" spans="1:17" s="164" customFormat="1" ht="12.75">
      <c r="A92" s="50"/>
      <c r="B92" s="56" t="s">
        <v>116</v>
      </c>
      <c r="C92" s="131" t="s">
        <v>93</v>
      </c>
      <c r="D92" s="33">
        <v>1</v>
      </c>
      <c r="E92" s="33">
        <v>131.21</v>
      </c>
      <c r="F92" s="33">
        <f t="shared" si="22"/>
        <v>131.21</v>
      </c>
      <c r="G92" s="34">
        <f t="shared" si="20"/>
        <v>121.96721311475412</v>
      </c>
      <c r="H92" s="33">
        <f t="shared" si="17"/>
        <v>121.96721311475412</v>
      </c>
      <c r="I92" s="33">
        <f t="shared" si="18"/>
        <v>148.8</v>
      </c>
      <c r="J92" s="147">
        <f t="shared" si="19"/>
        <v>148.8</v>
      </c>
      <c r="L92" s="5"/>
      <c r="M92" s="5"/>
      <c r="O92" s="34">
        <v>148.8</v>
      </c>
      <c r="Q92" s="34">
        <f t="shared" si="21"/>
        <v>121.96721311475412</v>
      </c>
    </row>
    <row r="93" spans="1:17" s="164" customFormat="1" ht="12.75">
      <c r="A93" s="50"/>
      <c r="B93" s="56" t="s">
        <v>117</v>
      </c>
      <c r="C93" s="131" t="s">
        <v>93</v>
      </c>
      <c r="D93" s="33">
        <v>1</v>
      </c>
      <c r="E93" s="33">
        <v>152.69</v>
      </c>
      <c r="F93" s="33">
        <f t="shared" si="22"/>
        <v>152.69</v>
      </c>
      <c r="G93" s="34">
        <f t="shared" si="20"/>
        <v>141.9344262295082</v>
      </c>
      <c r="H93" s="33">
        <f t="shared" si="17"/>
        <v>141.9344262295082</v>
      </c>
      <c r="I93" s="33">
        <f t="shared" si="18"/>
        <v>173.16000000000003</v>
      </c>
      <c r="J93" s="147">
        <f t="shared" si="19"/>
        <v>173.16000000000003</v>
      </c>
      <c r="L93" s="5"/>
      <c r="M93" s="5"/>
      <c r="O93" s="34">
        <v>173.16</v>
      </c>
      <c r="Q93" s="34">
        <f t="shared" si="21"/>
        <v>141.9344262295082</v>
      </c>
    </row>
    <row r="94" spans="1:17" s="164" customFormat="1" ht="12.75">
      <c r="A94" s="50"/>
      <c r="B94" s="56" t="s">
        <v>118</v>
      </c>
      <c r="C94" s="131" t="s">
        <v>93</v>
      </c>
      <c r="D94" s="33">
        <v>2</v>
      </c>
      <c r="E94" s="33">
        <v>188.98</v>
      </c>
      <c r="F94" s="33">
        <f t="shared" si="22"/>
        <v>377.96</v>
      </c>
      <c r="G94" s="34">
        <f t="shared" si="20"/>
        <v>175.6639344262295</v>
      </c>
      <c r="H94" s="33">
        <f t="shared" si="17"/>
        <v>351.327868852459</v>
      </c>
      <c r="I94" s="33">
        <f t="shared" si="18"/>
        <v>214.31</v>
      </c>
      <c r="J94" s="147">
        <f t="shared" si="19"/>
        <v>428.62</v>
      </c>
      <c r="L94" s="5"/>
      <c r="M94" s="5"/>
      <c r="O94" s="34">
        <v>214.31</v>
      </c>
      <c r="Q94" s="34">
        <f t="shared" si="21"/>
        <v>175.6639344262295</v>
      </c>
    </row>
    <row r="95" spans="1:17" s="164" customFormat="1" ht="12.75">
      <c r="A95" s="50"/>
      <c r="B95" s="56" t="s">
        <v>119</v>
      </c>
      <c r="C95" s="131" t="s">
        <v>93</v>
      </c>
      <c r="D95" s="33">
        <v>2</v>
      </c>
      <c r="E95" s="33">
        <v>201.36</v>
      </c>
      <c r="F95" s="33">
        <f t="shared" si="22"/>
        <v>402.72</v>
      </c>
      <c r="G95" s="34">
        <f t="shared" si="20"/>
        <v>187.172131147541</v>
      </c>
      <c r="H95" s="33">
        <f t="shared" si="17"/>
        <v>374.344262295082</v>
      </c>
      <c r="I95" s="33">
        <f t="shared" si="18"/>
        <v>228.35000000000002</v>
      </c>
      <c r="J95" s="147">
        <f t="shared" si="19"/>
        <v>456.70000000000005</v>
      </c>
      <c r="L95" s="5"/>
      <c r="M95" s="5"/>
      <c r="O95" s="34">
        <v>228.35</v>
      </c>
      <c r="Q95" s="34">
        <f t="shared" si="21"/>
        <v>187.172131147541</v>
      </c>
    </row>
    <row r="96" spans="1:17" s="164" customFormat="1" ht="12.75">
      <c r="A96" s="50"/>
      <c r="B96" s="56" t="s">
        <v>120</v>
      </c>
      <c r="C96" s="131" t="s">
        <v>93</v>
      </c>
      <c r="D96" s="33">
        <v>2</v>
      </c>
      <c r="E96" s="33">
        <v>321.69</v>
      </c>
      <c r="F96" s="33">
        <f t="shared" si="22"/>
        <v>643.38</v>
      </c>
      <c r="G96" s="34">
        <f t="shared" si="20"/>
        <v>299.0245901639344</v>
      </c>
      <c r="H96" s="33">
        <f t="shared" si="17"/>
        <v>598.0491803278688</v>
      </c>
      <c r="I96" s="33">
        <f t="shared" si="18"/>
        <v>364.81</v>
      </c>
      <c r="J96" s="147">
        <f t="shared" si="19"/>
        <v>729.62</v>
      </c>
      <c r="L96" s="5"/>
      <c r="M96" s="5"/>
      <c r="O96" s="34">
        <v>364.81</v>
      </c>
      <c r="Q96" s="34">
        <f t="shared" si="21"/>
        <v>299.0245901639344</v>
      </c>
    </row>
    <row r="97" spans="1:17" s="164" customFormat="1" ht="12.75">
      <c r="A97" s="50"/>
      <c r="B97" s="56" t="s">
        <v>121</v>
      </c>
      <c r="C97" s="131" t="s">
        <v>93</v>
      </c>
      <c r="D97" s="33">
        <v>5</v>
      </c>
      <c r="E97" s="33">
        <v>258</v>
      </c>
      <c r="F97" s="33">
        <f t="shared" si="22"/>
        <v>1290</v>
      </c>
      <c r="G97" s="34">
        <f t="shared" si="20"/>
        <v>239.81967213114754</v>
      </c>
      <c r="H97" s="33">
        <f t="shared" si="17"/>
        <v>1199.0983606557377</v>
      </c>
      <c r="I97" s="33">
        <f t="shared" si="18"/>
        <v>292.58</v>
      </c>
      <c r="J97" s="147">
        <f t="shared" si="19"/>
        <v>1462.8999999999999</v>
      </c>
      <c r="L97" s="5"/>
      <c r="M97" s="5"/>
      <c r="O97" s="34">
        <v>292.58</v>
      </c>
      <c r="Q97" s="34">
        <f t="shared" si="21"/>
        <v>239.81967213114754</v>
      </c>
    </row>
    <row r="98" spans="1:17" s="164" customFormat="1" ht="12.75">
      <c r="A98" s="50"/>
      <c r="B98" s="56" t="s">
        <v>122</v>
      </c>
      <c r="C98" s="131" t="s">
        <v>93</v>
      </c>
      <c r="D98" s="33">
        <v>4</v>
      </c>
      <c r="E98" s="33">
        <v>301.26</v>
      </c>
      <c r="F98" s="33">
        <f t="shared" si="22"/>
        <v>1205.04</v>
      </c>
      <c r="G98" s="34">
        <f t="shared" si="20"/>
        <v>280.0327868852459</v>
      </c>
      <c r="H98" s="33">
        <f t="shared" si="17"/>
        <v>1120.1311475409836</v>
      </c>
      <c r="I98" s="33">
        <f t="shared" si="18"/>
        <v>341.64</v>
      </c>
      <c r="J98" s="147">
        <f t="shared" si="19"/>
        <v>1366.56</v>
      </c>
      <c r="L98" s="5"/>
      <c r="M98" s="5"/>
      <c r="O98" s="34">
        <v>341.64</v>
      </c>
      <c r="Q98" s="34">
        <f t="shared" si="21"/>
        <v>280.0327868852459</v>
      </c>
    </row>
    <row r="99" spans="1:17" s="164" customFormat="1" ht="12.75">
      <c r="A99" s="50"/>
      <c r="B99" s="56" t="s">
        <v>123</v>
      </c>
      <c r="C99" s="131" t="s">
        <v>93</v>
      </c>
      <c r="D99" s="33">
        <v>1</v>
      </c>
      <c r="E99" s="33">
        <v>296.3</v>
      </c>
      <c r="F99" s="33">
        <f t="shared" si="22"/>
        <v>296.3</v>
      </c>
      <c r="G99" s="34">
        <f t="shared" si="20"/>
        <v>275.4262295081967</v>
      </c>
      <c r="H99" s="33">
        <f t="shared" si="17"/>
        <v>275.4262295081967</v>
      </c>
      <c r="I99" s="33">
        <f t="shared" si="18"/>
        <v>336.02</v>
      </c>
      <c r="J99" s="147">
        <f t="shared" si="19"/>
        <v>336.02</v>
      </c>
      <c r="L99" s="5"/>
      <c r="M99" s="5"/>
      <c r="O99" s="34">
        <v>336.02</v>
      </c>
      <c r="Q99" s="34">
        <f t="shared" si="21"/>
        <v>275.4262295081967</v>
      </c>
    </row>
    <row r="100" spans="1:17" s="164" customFormat="1" ht="12.75">
      <c r="A100" s="50"/>
      <c r="B100" s="56" t="s">
        <v>124</v>
      </c>
      <c r="C100" s="131" t="s">
        <v>34</v>
      </c>
      <c r="D100" s="33">
        <v>10.26</v>
      </c>
      <c r="E100" s="33">
        <v>197.63</v>
      </c>
      <c r="F100" s="33">
        <f t="shared" si="22"/>
        <v>2027.6838</v>
      </c>
      <c r="G100" s="34">
        <f t="shared" si="20"/>
        <v>183.7049180327869</v>
      </c>
      <c r="H100" s="33">
        <f t="shared" si="17"/>
        <v>1884.8124590163936</v>
      </c>
      <c r="I100" s="33">
        <f t="shared" si="18"/>
        <v>224.12000000000003</v>
      </c>
      <c r="J100" s="147">
        <f t="shared" si="19"/>
        <v>2299.4712000000004</v>
      </c>
      <c r="L100" s="5"/>
      <c r="M100" s="5"/>
      <c r="O100" s="34">
        <v>224.12</v>
      </c>
      <c r="Q100" s="34">
        <f t="shared" si="21"/>
        <v>183.7049180327869</v>
      </c>
    </row>
    <row r="101" spans="1:17" s="164" customFormat="1" ht="12.75">
      <c r="A101" s="50"/>
      <c r="B101" s="56" t="s">
        <v>125</v>
      </c>
      <c r="C101" s="131" t="s">
        <v>93</v>
      </c>
      <c r="D101" s="33">
        <v>9</v>
      </c>
      <c r="E101" s="33">
        <v>245</v>
      </c>
      <c r="F101" s="33">
        <f t="shared" si="22"/>
        <v>2205</v>
      </c>
      <c r="G101" s="34">
        <f t="shared" si="20"/>
        <v>227.73770491803276</v>
      </c>
      <c r="H101" s="33">
        <f t="shared" si="17"/>
        <v>2049.639344262295</v>
      </c>
      <c r="I101" s="33">
        <f t="shared" si="18"/>
        <v>277.84</v>
      </c>
      <c r="J101" s="147">
        <f t="shared" si="19"/>
        <v>2500.56</v>
      </c>
      <c r="L101" s="5"/>
      <c r="M101" s="5"/>
      <c r="O101" s="34">
        <v>277.84</v>
      </c>
      <c r="Q101" s="34">
        <f t="shared" si="21"/>
        <v>227.73770491803276</v>
      </c>
    </row>
    <row r="102" spans="1:17" s="164" customFormat="1" ht="12.75">
      <c r="A102" s="32"/>
      <c r="B102" s="49" t="s">
        <v>126</v>
      </c>
      <c r="C102" s="45"/>
      <c r="D102" s="53"/>
      <c r="E102" s="53"/>
      <c r="F102" s="33"/>
      <c r="G102" s="34">
        <f t="shared" si="20"/>
        <v>0</v>
      </c>
      <c r="H102" s="33">
        <f t="shared" si="17"/>
        <v>0</v>
      </c>
      <c r="I102" s="33">
        <f t="shared" si="18"/>
        <v>0</v>
      </c>
      <c r="J102" s="147">
        <f t="shared" si="19"/>
        <v>0</v>
      </c>
      <c r="L102" s="5"/>
      <c r="M102" s="5"/>
      <c r="O102" s="34"/>
      <c r="Q102" s="34">
        <f t="shared" si="21"/>
        <v>0</v>
      </c>
    </row>
    <row r="103" spans="1:17" s="163" customFormat="1" ht="12.75">
      <c r="A103" s="32"/>
      <c r="B103" s="55" t="s">
        <v>127</v>
      </c>
      <c r="C103" s="32" t="s">
        <v>128</v>
      </c>
      <c r="D103" s="33">
        <v>5</v>
      </c>
      <c r="E103" s="53">
        <v>310</v>
      </c>
      <c r="F103" s="33">
        <f>D103*E103</f>
        <v>1550</v>
      </c>
      <c r="G103" s="34">
        <f t="shared" si="20"/>
        <v>288.15573770491807</v>
      </c>
      <c r="H103" s="33">
        <f t="shared" si="17"/>
        <v>1440.7786885245903</v>
      </c>
      <c r="I103" s="33">
        <f t="shared" si="18"/>
        <v>351.55000000000007</v>
      </c>
      <c r="J103" s="147">
        <f t="shared" si="19"/>
        <v>1757.7500000000005</v>
      </c>
      <c r="L103" s="5"/>
      <c r="M103" s="5"/>
      <c r="O103" s="34">
        <v>351.55</v>
      </c>
      <c r="Q103" s="34">
        <f t="shared" si="21"/>
        <v>288.15573770491807</v>
      </c>
    </row>
    <row r="104" spans="1:17" s="163" customFormat="1" ht="12.75">
      <c r="A104" s="32"/>
      <c r="B104" s="55" t="s">
        <v>129</v>
      </c>
      <c r="C104" s="32" t="s">
        <v>128</v>
      </c>
      <c r="D104" s="33">
        <v>1</v>
      </c>
      <c r="E104" s="53">
        <v>258</v>
      </c>
      <c r="F104" s="33">
        <f>D104*E104</f>
        <v>258</v>
      </c>
      <c r="G104" s="34">
        <f t="shared" si="20"/>
        <v>239.81967213114754</v>
      </c>
      <c r="H104" s="33">
        <f t="shared" si="17"/>
        <v>239.81967213114754</v>
      </c>
      <c r="I104" s="33">
        <f t="shared" si="18"/>
        <v>292.58</v>
      </c>
      <c r="J104" s="147">
        <f t="shared" si="19"/>
        <v>292.58</v>
      </c>
      <c r="L104" s="5"/>
      <c r="M104" s="5"/>
      <c r="O104" s="34">
        <v>292.58</v>
      </c>
      <c r="Q104" s="34">
        <f t="shared" si="21"/>
        <v>239.81967213114754</v>
      </c>
    </row>
    <row r="105" spans="1:17" s="163" customFormat="1" ht="12.75">
      <c r="A105" s="32"/>
      <c r="B105" s="55" t="s">
        <v>130</v>
      </c>
      <c r="C105" s="32" t="s">
        <v>34</v>
      </c>
      <c r="D105" s="33">
        <f>6*2.1</f>
        <v>12.600000000000001</v>
      </c>
      <c r="E105" s="33">
        <v>201.01</v>
      </c>
      <c r="F105" s="33">
        <f>D105*E105</f>
        <v>2532.726</v>
      </c>
      <c r="G105" s="34">
        <f t="shared" si="20"/>
        <v>227.827868852459</v>
      </c>
      <c r="H105" s="33">
        <f t="shared" si="17"/>
        <v>2870.631147540984</v>
      </c>
      <c r="I105" s="33">
        <f t="shared" si="18"/>
        <v>277.95</v>
      </c>
      <c r="J105" s="147">
        <f t="shared" si="19"/>
        <v>3502.17</v>
      </c>
      <c r="L105" s="5"/>
      <c r="M105" s="5"/>
      <c r="O105" s="34">
        <v>277.95</v>
      </c>
      <c r="Q105" s="34">
        <f t="shared" si="21"/>
        <v>227.827868852459</v>
      </c>
    </row>
    <row r="106" spans="1:17" s="163" customFormat="1" ht="12.75">
      <c r="A106" s="199" t="s">
        <v>131</v>
      </c>
      <c r="B106" s="200"/>
      <c r="C106" s="200"/>
      <c r="D106" s="200"/>
      <c r="E106" s="201"/>
      <c r="F106" s="24">
        <f>SUM(F79:F105)</f>
        <v>22006.4898</v>
      </c>
      <c r="G106" s="34">
        <f t="shared" si="20"/>
        <v>0</v>
      </c>
      <c r="H106" s="24">
        <f>SUM(H79:H105)</f>
        <v>20972.3862295082</v>
      </c>
      <c r="I106" s="34"/>
      <c r="J106" s="24">
        <f>SUM(J79:J105)</f>
        <v>25586.311200000004</v>
      </c>
      <c r="L106" s="146"/>
      <c r="M106" s="146"/>
      <c r="O106" s="34"/>
      <c r="Q106" s="34">
        <f t="shared" si="21"/>
        <v>0</v>
      </c>
    </row>
    <row r="107" spans="1:17" s="163" customFormat="1" ht="6" customHeight="1">
      <c r="A107" s="224"/>
      <c r="B107" s="225"/>
      <c r="C107" s="225"/>
      <c r="D107" s="225"/>
      <c r="E107" s="225"/>
      <c r="F107" s="226"/>
      <c r="G107" s="34">
        <f t="shared" si="20"/>
        <v>0</v>
      </c>
      <c r="H107" s="34"/>
      <c r="I107" s="34"/>
      <c r="J107" s="160"/>
      <c r="L107" s="5"/>
      <c r="M107" s="5"/>
      <c r="O107" s="34"/>
      <c r="Q107" s="34">
        <f t="shared" si="21"/>
        <v>0</v>
      </c>
    </row>
    <row r="108" spans="1:17" s="163" customFormat="1" ht="12.75">
      <c r="A108" s="46" t="s">
        <v>132</v>
      </c>
      <c r="B108" s="219" t="s">
        <v>133</v>
      </c>
      <c r="C108" s="210"/>
      <c r="D108" s="210"/>
      <c r="E108" s="210"/>
      <c r="F108" s="210"/>
      <c r="G108" s="34">
        <f t="shared" si="20"/>
        <v>0</v>
      </c>
      <c r="H108" s="34"/>
      <c r="I108" s="34"/>
      <c r="J108" s="160"/>
      <c r="L108" s="5"/>
      <c r="M108" s="5"/>
      <c r="O108" s="34"/>
      <c r="Q108" s="34">
        <f t="shared" si="21"/>
        <v>0</v>
      </c>
    </row>
    <row r="109" spans="1:17" s="163" customFormat="1" ht="12.75">
      <c r="A109" s="32"/>
      <c r="B109" s="48" t="s">
        <v>134</v>
      </c>
      <c r="C109" s="32" t="s">
        <v>34</v>
      </c>
      <c r="D109" s="33">
        <v>13.8</v>
      </c>
      <c r="E109" s="33">
        <v>168</v>
      </c>
      <c r="F109" s="33">
        <f>D109*E109</f>
        <v>2318.4</v>
      </c>
      <c r="G109" s="34">
        <f t="shared" si="20"/>
        <v>156.16393442622953</v>
      </c>
      <c r="H109" s="33">
        <f>D109*G109</f>
        <v>2155.0622950819675</v>
      </c>
      <c r="I109" s="33">
        <f>G109+G109*$K$12</f>
        <v>190.52000000000004</v>
      </c>
      <c r="J109" s="147">
        <f>D109*I109</f>
        <v>2629.176000000001</v>
      </c>
      <c r="L109" s="5"/>
      <c r="M109" s="5"/>
      <c r="O109" s="34">
        <v>190.52</v>
      </c>
      <c r="Q109" s="34">
        <f t="shared" si="21"/>
        <v>156.16393442622953</v>
      </c>
    </row>
    <row r="110" spans="1:17" s="163" customFormat="1" ht="25.5">
      <c r="A110" s="32"/>
      <c r="B110" s="48" t="s">
        <v>135</v>
      </c>
      <c r="C110" s="32" t="s">
        <v>34</v>
      </c>
      <c r="D110" s="33">
        <v>13.8</v>
      </c>
      <c r="E110" s="33">
        <v>185</v>
      </c>
      <c r="F110" s="33">
        <f>D110*E110</f>
        <v>2553</v>
      </c>
      <c r="G110" s="34">
        <f t="shared" si="20"/>
        <v>171.96721311475412</v>
      </c>
      <c r="H110" s="33">
        <f>D110*G110</f>
        <v>2373.147540983607</v>
      </c>
      <c r="I110" s="33">
        <f>G110+G110*$K$12</f>
        <v>209.8</v>
      </c>
      <c r="J110" s="147">
        <f>D110*I110</f>
        <v>2895.2400000000002</v>
      </c>
      <c r="L110" s="5"/>
      <c r="M110" s="5"/>
      <c r="O110" s="34">
        <v>209.8</v>
      </c>
      <c r="Q110" s="34">
        <f t="shared" si="21"/>
        <v>171.96721311475412</v>
      </c>
    </row>
    <row r="111" spans="1:17" s="163" customFormat="1" ht="12.75">
      <c r="A111" s="32"/>
      <c r="B111" s="48" t="s">
        <v>136</v>
      </c>
      <c r="C111" s="32" t="s">
        <v>34</v>
      </c>
      <c r="D111" s="33">
        <v>7</v>
      </c>
      <c r="E111" s="33">
        <v>49.53</v>
      </c>
      <c r="F111" s="33">
        <f>D111*E111</f>
        <v>346.71000000000004</v>
      </c>
      <c r="G111" s="34">
        <f t="shared" si="20"/>
        <v>46.04098360655738</v>
      </c>
      <c r="H111" s="33">
        <f>D111*G111</f>
        <v>322.28688524590166</v>
      </c>
      <c r="I111" s="33">
        <f>G111+G111*$K$12</f>
        <v>56.17000000000001</v>
      </c>
      <c r="J111" s="147">
        <f>D111*I111</f>
        <v>393.19000000000005</v>
      </c>
      <c r="L111" s="5"/>
      <c r="M111" s="5"/>
      <c r="O111" s="34">
        <v>56.17</v>
      </c>
      <c r="Q111" s="34">
        <f t="shared" si="21"/>
        <v>46.04098360655738</v>
      </c>
    </row>
    <row r="112" spans="1:17" s="163" customFormat="1" ht="12.75">
      <c r="A112" s="199" t="s">
        <v>137</v>
      </c>
      <c r="B112" s="200"/>
      <c r="C112" s="200"/>
      <c r="D112" s="200"/>
      <c r="E112" s="201"/>
      <c r="F112" s="24">
        <f>SUM(F109:F111)</f>
        <v>5218.11</v>
      </c>
      <c r="G112" s="34">
        <f t="shared" si="20"/>
        <v>0</v>
      </c>
      <c r="H112" s="24">
        <f>SUM(H109:H111)</f>
        <v>4850.496721311476</v>
      </c>
      <c r="I112" s="34"/>
      <c r="J112" s="24">
        <f>SUM(J109:J111)</f>
        <v>5917.606000000002</v>
      </c>
      <c r="L112" s="146"/>
      <c r="M112" s="146"/>
      <c r="O112" s="34"/>
      <c r="Q112" s="34">
        <f t="shared" si="21"/>
        <v>0</v>
      </c>
    </row>
    <row r="113" spans="1:17" s="163" customFormat="1" ht="6" customHeight="1">
      <c r="A113" s="205"/>
      <c r="B113" s="206"/>
      <c r="C113" s="206"/>
      <c r="D113" s="206"/>
      <c r="E113" s="206"/>
      <c r="F113" s="207"/>
      <c r="G113" s="34">
        <f t="shared" si="20"/>
        <v>0</v>
      </c>
      <c r="H113" s="34"/>
      <c r="I113" s="34"/>
      <c r="J113" s="160"/>
      <c r="L113" s="5"/>
      <c r="M113" s="5"/>
      <c r="O113" s="34"/>
      <c r="Q113" s="34">
        <f t="shared" si="21"/>
        <v>0</v>
      </c>
    </row>
    <row r="114" spans="1:17" s="163" customFormat="1" ht="12.75">
      <c r="A114" s="46" t="s">
        <v>138</v>
      </c>
      <c r="B114" s="219" t="s">
        <v>139</v>
      </c>
      <c r="C114" s="210"/>
      <c r="D114" s="210"/>
      <c r="E114" s="210"/>
      <c r="F114" s="210"/>
      <c r="G114" s="34">
        <f t="shared" si="20"/>
        <v>0</v>
      </c>
      <c r="H114" s="34"/>
      <c r="I114" s="34"/>
      <c r="J114" s="160"/>
      <c r="L114" s="5"/>
      <c r="M114" s="5"/>
      <c r="O114" s="34"/>
      <c r="Q114" s="34">
        <f t="shared" si="21"/>
        <v>0</v>
      </c>
    </row>
    <row r="115" spans="1:17" s="163" customFormat="1" ht="12.75">
      <c r="A115" s="32"/>
      <c r="B115" s="48" t="s">
        <v>140</v>
      </c>
      <c r="C115" s="32" t="s">
        <v>34</v>
      </c>
      <c r="D115" s="33">
        <v>1271.78</v>
      </c>
      <c r="E115" s="33">
        <v>40.49</v>
      </c>
      <c r="F115" s="33">
        <f aca="true" t="shared" si="23" ref="F115:F120">D115*E115</f>
        <v>51494.3722</v>
      </c>
      <c r="G115" s="34">
        <f t="shared" si="20"/>
        <v>34.42622950819672</v>
      </c>
      <c r="H115" s="33">
        <f aca="true" t="shared" si="24" ref="H115:H120">D115*G115</f>
        <v>43782.59016393442</v>
      </c>
      <c r="I115" s="33">
        <f aca="true" t="shared" si="25" ref="I115:I120">G115+G115*$K$12</f>
        <v>42</v>
      </c>
      <c r="J115" s="147">
        <f aca="true" t="shared" si="26" ref="J115:J120">D115*I115</f>
        <v>53414.76</v>
      </c>
      <c r="L115" s="5"/>
      <c r="M115" s="5"/>
      <c r="O115" s="34">
        <v>42</v>
      </c>
      <c r="Q115" s="34">
        <f t="shared" si="21"/>
        <v>34.42622950819672</v>
      </c>
    </row>
    <row r="116" spans="1:17" s="163" customFormat="1" ht="12.75">
      <c r="A116" s="32"/>
      <c r="B116" s="48" t="s">
        <v>141</v>
      </c>
      <c r="C116" s="32" t="s">
        <v>34</v>
      </c>
      <c r="D116" s="33">
        <v>1264.78</v>
      </c>
      <c r="E116" s="33">
        <v>23</v>
      </c>
      <c r="F116" s="33">
        <f t="shared" si="23"/>
        <v>29089.94</v>
      </c>
      <c r="G116" s="34">
        <f t="shared" si="20"/>
        <v>21.37704918032787</v>
      </c>
      <c r="H116" s="33">
        <f t="shared" si="24"/>
        <v>27037.26426229508</v>
      </c>
      <c r="I116" s="33">
        <f t="shared" si="25"/>
        <v>26.080000000000002</v>
      </c>
      <c r="J116" s="147">
        <f t="shared" si="26"/>
        <v>32985.462400000004</v>
      </c>
      <c r="L116" s="5"/>
      <c r="M116" s="5"/>
      <c r="O116" s="34">
        <v>26.08</v>
      </c>
      <c r="Q116" s="34">
        <f t="shared" si="21"/>
        <v>21.37704918032787</v>
      </c>
    </row>
    <row r="117" spans="1:17" s="163" customFormat="1" ht="12.75">
      <c r="A117" s="32"/>
      <c r="B117" s="48" t="s">
        <v>142</v>
      </c>
      <c r="C117" s="32" t="s">
        <v>34</v>
      </c>
      <c r="D117" s="33">
        <v>7</v>
      </c>
      <c r="E117" s="33">
        <v>85</v>
      </c>
      <c r="F117" s="33">
        <f t="shared" si="23"/>
        <v>595</v>
      </c>
      <c r="G117" s="34">
        <f t="shared" si="20"/>
        <v>76.79508196721311</v>
      </c>
      <c r="H117" s="33">
        <f t="shared" si="24"/>
        <v>537.5655737704917</v>
      </c>
      <c r="I117" s="33">
        <f t="shared" si="25"/>
        <v>93.69</v>
      </c>
      <c r="J117" s="147">
        <f t="shared" si="26"/>
        <v>655.8299999999999</v>
      </c>
      <c r="L117" s="5"/>
      <c r="M117" s="5"/>
      <c r="O117" s="34">
        <v>93.69</v>
      </c>
      <c r="Q117" s="34">
        <f t="shared" si="21"/>
        <v>76.79508196721311</v>
      </c>
    </row>
    <row r="118" spans="1:17" s="163" customFormat="1" ht="12.75">
      <c r="A118" s="32"/>
      <c r="B118" s="48" t="s">
        <v>143</v>
      </c>
      <c r="C118" s="32" t="s">
        <v>49</v>
      </c>
      <c r="D118" s="33">
        <v>154.99</v>
      </c>
      <c r="E118" s="33">
        <v>17.12</v>
      </c>
      <c r="F118" s="33">
        <f t="shared" si="23"/>
        <v>2653.4288</v>
      </c>
      <c r="G118" s="34">
        <f t="shared" si="20"/>
        <v>15.90983606557377</v>
      </c>
      <c r="H118" s="33">
        <f t="shared" si="24"/>
        <v>2465.865491803279</v>
      </c>
      <c r="I118" s="33">
        <f t="shared" si="25"/>
        <v>19.41</v>
      </c>
      <c r="J118" s="147">
        <f t="shared" si="26"/>
        <v>3008.3559</v>
      </c>
      <c r="L118" s="5"/>
      <c r="M118" s="5"/>
      <c r="O118" s="34">
        <v>19.41</v>
      </c>
      <c r="Q118" s="34">
        <f t="shared" si="21"/>
        <v>15.90983606557377</v>
      </c>
    </row>
    <row r="119" spans="1:17" s="163" customFormat="1" ht="12.75">
      <c r="A119" s="32"/>
      <c r="B119" s="48" t="s">
        <v>144</v>
      </c>
      <c r="C119" s="32" t="s">
        <v>49</v>
      </c>
      <c r="D119" s="33">
        <v>2.5</v>
      </c>
      <c r="E119" s="33">
        <v>14.01</v>
      </c>
      <c r="F119" s="33">
        <f t="shared" si="23"/>
        <v>35.025</v>
      </c>
      <c r="G119" s="34">
        <f t="shared" si="20"/>
        <v>13.024590163934427</v>
      </c>
      <c r="H119" s="33">
        <f t="shared" si="24"/>
        <v>32.56147540983606</v>
      </c>
      <c r="I119" s="33">
        <f t="shared" si="25"/>
        <v>15.89</v>
      </c>
      <c r="J119" s="147">
        <f t="shared" si="26"/>
        <v>39.725</v>
      </c>
      <c r="L119" s="5"/>
      <c r="M119" s="5"/>
      <c r="O119" s="34">
        <v>15.89</v>
      </c>
      <c r="Q119" s="34">
        <f t="shared" si="21"/>
        <v>13.024590163934427</v>
      </c>
    </row>
    <row r="120" spans="1:17" ht="12.75">
      <c r="A120" s="32"/>
      <c r="B120" s="48" t="s">
        <v>145</v>
      </c>
      <c r="C120" s="32" t="s">
        <v>49</v>
      </c>
      <c r="D120" s="33">
        <v>107</v>
      </c>
      <c r="E120" s="33">
        <v>23.12</v>
      </c>
      <c r="F120" s="33">
        <f t="shared" si="23"/>
        <v>2473.84</v>
      </c>
      <c r="G120" s="34">
        <f t="shared" si="20"/>
        <v>21.491803278688526</v>
      </c>
      <c r="H120" s="33">
        <f t="shared" si="24"/>
        <v>2299.622950819672</v>
      </c>
      <c r="I120" s="33">
        <f t="shared" si="25"/>
        <v>26.220000000000002</v>
      </c>
      <c r="J120" s="147">
        <f t="shared" si="26"/>
        <v>2805.5400000000004</v>
      </c>
      <c r="K120" s="2"/>
      <c r="O120" s="34">
        <v>26.22</v>
      </c>
      <c r="Q120" s="34">
        <f t="shared" si="21"/>
        <v>21.491803278688526</v>
      </c>
    </row>
    <row r="121" spans="1:17" ht="12.75">
      <c r="A121" s="199" t="s">
        <v>146</v>
      </c>
      <c r="B121" s="200"/>
      <c r="C121" s="200"/>
      <c r="D121" s="200"/>
      <c r="E121" s="201"/>
      <c r="F121" s="24">
        <f>SUM(F115:F120)</f>
        <v>86341.60599999999</v>
      </c>
      <c r="G121" s="34">
        <f t="shared" si="20"/>
        <v>0</v>
      </c>
      <c r="H121" s="24">
        <f>SUM(H115:H120)</f>
        <v>76155.46991803279</v>
      </c>
      <c r="I121" s="34"/>
      <c r="J121" s="24">
        <f>SUM(J115:J120)</f>
        <v>92909.6733</v>
      </c>
      <c r="K121" s="2"/>
      <c r="L121" s="146"/>
      <c r="M121" s="146"/>
      <c r="O121" s="34"/>
      <c r="Q121" s="34">
        <f t="shared" si="21"/>
        <v>0</v>
      </c>
    </row>
    <row r="122" spans="1:17" ht="6" customHeight="1">
      <c r="A122" s="224"/>
      <c r="B122" s="225"/>
      <c r="C122" s="225"/>
      <c r="D122" s="225"/>
      <c r="E122" s="225"/>
      <c r="F122" s="226"/>
      <c r="G122" s="34">
        <f t="shared" si="20"/>
        <v>0</v>
      </c>
      <c r="H122" s="34"/>
      <c r="I122" s="34"/>
      <c r="J122" s="160"/>
      <c r="K122" s="2"/>
      <c r="O122" s="34"/>
      <c r="Q122" s="34">
        <f t="shared" si="21"/>
        <v>0</v>
      </c>
    </row>
    <row r="123" spans="1:17" s="163" customFormat="1" ht="12.75">
      <c r="A123" s="46" t="s">
        <v>147</v>
      </c>
      <c r="B123" s="219" t="s">
        <v>148</v>
      </c>
      <c r="C123" s="210"/>
      <c r="D123" s="210"/>
      <c r="E123" s="210"/>
      <c r="F123" s="210"/>
      <c r="G123" s="34">
        <f t="shared" si="20"/>
        <v>0</v>
      </c>
      <c r="H123" s="34"/>
      <c r="I123" s="34"/>
      <c r="J123" s="160"/>
      <c r="L123" s="5"/>
      <c r="M123" s="5"/>
      <c r="O123" s="34"/>
      <c r="Q123" s="34">
        <f t="shared" si="21"/>
        <v>0</v>
      </c>
    </row>
    <row r="124" spans="1:17" s="163" customFormat="1" ht="12.75">
      <c r="A124" s="57"/>
      <c r="B124" s="52" t="s">
        <v>149</v>
      </c>
      <c r="C124" s="32" t="s">
        <v>34</v>
      </c>
      <c r="D124" s="58">
        <v>755</v>
      </c>
      <c r="E124" s="33">
        <v>10.3</v>
      </c>
      <c r="F124" s="33">
        <f>D124*E124</f>
        <v>7776.500000000001</v>
      </c>
      <c r="G124" s="34">
        <f t="shared" si="20"/>
        <v>9.573770491803279</v>
      </c>
      <c r="H124" s="33">
        <f>D124*G124</f>
        <v>7228.196721311476</v>
      </c>
      <c r="I124" s="33">
        <f>G124+G124*$K$12</f>
        <v>11.68</v>
      </c>
      <c r="J124" s="147">
        <f>D124*I124</f>
        <v>8818.4</v>
      </c>
      <c r="L124" s="5"/>
      <c r="M124" s="5"/>
      <c r="O124" s="34">
        <v>11.68</v>
      </c>
      <c r="Q124" s="34">
        <f t="shared" si="21"/>
        <v>9.573770491803279</v>
      </c>
    </row>
    <row r="125" spans="1:17" s="163" customFormat="1" ht="12.75">
      <c r="A125" s="48"/>
      <c r="B125" s="52" t="s">
        <v>150</v>
      </c>
      <c r="C125" s="32" t="s">
        <v>34</v>
      </c>
      <c r="D125" s="33">
        <v>77</v>
      </c>
      <c r="E125" s="33">
        <v>18.69</v>
      </c>
      <c r="F125" s="33">
        <f>D125*E125</f>
        <v>1439.13</v>
      </c>
      <c r="G125" s="34">
        <f t="shared" si="20"/>
        <v>17.37704918032787</v>
      </c>
      <c r="H125" s="33">
        <f>D125*G125</f>
        <v>1338.032786885246</v>
      </c>
      <c r="I125" s="33">
        <f>G125+G125*$K$12</f>
        <v>21.2</v>
      </c>
      <c r="J125" s="147">
        <f>D125*I125</f>
        <v>1632.3999999999999</v>
      </c>
      <c r="L125" s="5"/>
      <c r="M125" s="5"/>
      <c r="O125" s="34">
        <v>21.2</v>
      </c>
      <c r="Q125" s="34">
        <f t="shared" si="21"/>
        <v>17.37704918032787</v>
      </c>
    </row>
    <row r="126" spans="1:17" s="163" customFormat="1" ht="12.75">
      <c r="A126" s="48"/>
      <c r="B126" s="52" t="s">
        <v>151</v>
      </c>
      <c r="C126" s="32" t="s">
        <v>34</v>
      </c>
      <c r="D126" s="33">
        <v>105</v>
      </c>
      <c r="E126" s="33">
        <v>19.36</v>
      </c>
      <c r="F126" s="33">
        <f>D126*E126</f>
        <v>2032.8</v>
      </c>
      <c r="G126" s="34">
        <f t="shared" si="20"/>
        <v>18</v>
      </c>
      <c r="H126" s="33">
        <f>D126*G126</f>
        <v>1890</v>
      </c>
      <c r="I126" s="33">
        <f>G126+G126*$K$12</f>
        <v>21.96</v>
      </c>
      <c r="J126" s="147">
        <f>D126*I126</f>
        <v>2305.8</v>
      </c>
      <c r="L126" s="5"/>
      <c r="M126" s="5"/>
      <c r="O126" s="34">
        <v>21.96</v>
      </c>
      <c r="Q126" s="34">
        <f t="shared" si="21"/>
        <v>18</v>
      </c>
    </row>
    <row r="127" spans="1:17" s="163" customFormat="1" ht="12.75">
      <c r="A127" s="32"/>
      <c r="B127" s="48" t="s">
        <v>152</v>
      </c>
      <c r="C127" s="32" t="s">
        <v>34</v>
      </c>
      <c r="D127" s="33">
        <v>221.45</v>
      </c>
      <c r="E127" s="33">
        <v>19.98</v>
      </c>
      <c r="F127" s="33">
        <f>D127*E127</f>
        <v>4424.571</v>
      </c>
      <c r="G127" s="34">
        <f t="shared" si="20"/>
        <v>18.57377049180328</v>
      </c>
      <c r="H127" s="33">
        <f>D127*G127</f>
        <v>4113.161475409836</v>
      </c>
      <c r="I127" s="33">
        <f>G127+G127*$K$12</f>
        <v>22.660000000000004</v>
      </c>
      <c r="J127" s="147">
        <f>D127*I127</f>
        <v>5018.057000000001</v>
      </c>
      <c r="L127" s="5"/>
      <c r="M127" s="5"/>
      <c r="O127" s="34">
        <v>22.66</v>
      </c>
      <c r="Q127" s="34">
        <f t="shared" si="21"/>
        <v>18.57377049180328</v>
      </c>
    </row>
    <row r="128" spans="1:17" s="163" customFormat="1" ht="12.75">
      <c r="A128" s="199" t="s">
        <v>153</v>
      </c>
      <c r="B128" s="200"/>
      <c r="C128" s="200"/>
      <c r="D128" s="200"/>
      <c r="E128" s="201"/>
      <c r="F128" s="24">
        <f>SUM(F124:F127)</f>
        <v>15673.001</v>
      </c>
      <c r="G128" s="34">
        <f t="shared" si="20"/>
        <v>0</v>
      </c>
      <c r="H128" s="24">
        <f>SUM(H124:H127)</f>
        <v>14569.390983606558</v>
      </c>
      <c r="I128" s="34"/>
      <c r="J128" s="24">
        <f>SUM(J124:J127)</f>
        <v>17774.657</v>
      </c>
      <c r="L128" s="146"/>
      <c r="M128" s="146"/>
      <c r="O128" s="34"/>
      <c r="Q128" s="34">
        <f t="shared" si="21"/>
        <v>0</v>
      </c>
    </row>
    <row r="129" spans="1:17" s="163" customFormat="1" ht="6" customHeight="1">
      <c r="A129" s="224"/>
      <c r="B129" s="225"/>
      <c r="C129" s="225"/>
      <c r="D129" s="225"/>
      <c r="E129" s="225"/>
      <c r="F129" s="226"/>
      <c r="G129" s="34">
        <f t="shared" si="20"/>
        <v>0</v>
      </c>
      <c r="H129" s="34"/>
      <c r="I129" s="34"/>
      <c r="J129" s="160"/>
      <c r="L129" s="5"/>
      <c r="M129" s="5"/>
      <c r="O129" s="34"/>
      <c r="Q129" s="34">
        <f t="shared" si="21"/>
        <v>0</v>
      </c>
    </row>
    <row r="130" spans="1:17" s="163" customFormat="1" ht="12.75">
      <c r="A130" s="46" t="s">
        <v>154</v>
      </c>
      <c r="B130" s="202" t="s">
        <v>155</v>
      </c>
      <c r="C130" s="203"/>
      <c r="D130" s="203"/>
      <c r="E130" s="203"/>
      <c r="F130" s="204"/>
      <c r="G130" s="34">
        <f t="shared" si="20"/>
        <v>0</v>
      </c>
      <c r="H130" s="34"/>
      <c r="I130" s="34"/>
      <c r="J130" s="160"/>
      <c r="L130" s="5"/>
      <c r="M130" s="5"/>
      <c r="O130" s="34"/>
      <c r="Q130" s="34">
        <f t="shared" si="21"/>
        <v>0</v>
      </c>
    </row>
    <row r="131" spans="1:17" s="163" customFormat="1" ht="12.75">
      <c r="A131" s="46" t="s">
        <v>156</v>
      </c>
      <c r="B131" s="202" t="s">
        <v>157</v>
      </c>
      <c r="C131" s="203"/>
      <c r="D131" s="203"/>
      <c r="E131" s="203"/>
      <c r="F131" s="204"/>
      <c r="G131" s="34">
        <f t="shared" si="20"/>
        <v>0</v>
      </c>
      <c r="H131" s="34"/>
      <c r="I131" s="34"/>
      <c r="J131" s="160"/>
      <c r="L131" s="5"/>
      <c r="M131" s="5"/>
      <c r="O131" s="34"/>
      <c r="Q131" s="34">
        <f t="shared" si="21"/>
        <v>0</v>
      </c>
    </row>
    <row r="132" spans="1:17" s="163" customFormat="1" ht="12.75">
      <c r="A132" s="32"/>
      <c r="B132" s="51" t="s">
        <v>158</v>
      </c>
      <c r="C132" s="45"/>
      <c r="D132" s="53"/>
      <c r="E132" s="53"/>
      <c r="F132" s="54"/>
      <c r="G132" s="34">
        <f t="shared" si="20"/>
        <v>0</v>
      </c>
      <c r="H132" s="34"/>
      <c r="I132" s="34"/>
      <c r="J132" s="160"/>
      <c r="L132" s="5"/>
      <c r="M132" s="5"/>
      <c r="O132" s="34"/>
      <c r="Q132" s="34">
        <f t="shared" si="21"/>
        <v>0</v>
      </c>
    </row>
    <row r="133" spans="1:17" s="163" customFormat="1" ht="12.75">
      <c r="A133" s="32"/>
      <c r="B133" s="48" t="s">
        <v>159</v>
      </c>
      <c r="C133" s="32" t="s">
        <v>34</v>
      </c>
      <c r="D133" s="33">
        <v>959.21</v>
      </c>
      <c r="E133" s="33">
        <v>8.3</v>
      </c>
      <c r="F133" s="33">
        <f>D133*E133</f>
        <v>7961.443000000001</v>
      </c>
      <c r="G133" s="34">
        <f t="shared" si="20"/>
        <v>7.713114754098361</v>
      </c>
      <c r="H133" s="33">
        <f aca="true" t="shared" si="27" ref="H133:H138">D133*G133</f>
        <v>7398.496803278689</v>
      </c>
      <c r="I133" s="33">
        <f aca="true" t="shared" si="28" ref="I133:I138">G133+G133*$K$12</f>
        <v>9.41</v>
      </c>
      <c r="J133" s="147">
        <f aca="true" t="shared" si="29" ref="J133:J138">D133*I133</f>
        <v>9026.1661</v>
      </c>
      <c r="L133" s="5"/>
      <c r="M133" s="5"/>
      <c r="O133" s="34">
        <v>9.41</v>
      </c>
      <c r="Q133" s="34">
        <f t="shared" si="21"/>
        <v>7.713114754098361</v>
      </c>
    </row>
    <row r="134" spans="1:17" s="163" customFormat="1" ht="12.75">
      <c r="A134" s="32"/>
      <c r="B134" s="48" t="s">
        <v>160</v>
      </c>
      <c r="C134" s="32" t="s">
        <v>34</v>
      </c>
      <c r="D134" s="33">
        <v>809.07</v>
      </c>
      <c r="E134" s="33">
        <v>9.607843137254903</v>
      </c>
      <c r="F134" s="33">
        <f>D134*E134</f>
        <v>7773.417647058825</v>
      </c>
      <c r="G134" s="34">
        <f t="shared" si="20"/>
        <v>8.934426229508198</v>
      </c>
      <c r="H134" s="33">
        <f t="shared" si="27"/>
        <v>7228.576229508198</v>
      </c>
      <c r="I134" s="33">
        <f t="shared" si="28"/>
        <v>10.9</v>
      </c>
      <c r="J134" s="147">
        <f t="shared" si="29"/>
        <v>8818.863000000001</v>
      </c>
      <c r="L134" s="5"/>
      <c r="M134" s="5"/>
      <c r="O134" s="34">
        <v>10.9</v>
      </c>
      <c r="Q134" s="34">
        <f t="shared" si="21"/>
        <v>8.934426229508198</v>
      </c>
    </row>
    <row r="135" spans="1:17" s="163" customFormat="1" ht="12.75">
      <c r="A135" s="32"/>
      <c r="B135" s="48" t="s">
        <v>161</v>
      </c>
      <c r="C135" s="32" t="s">
        <v>34</v>
      </c>
      <c r="D135" s="33">
        <v>959.21</v>
      </c>
      <c r="E135" s="33">
        <v>21.56862745098039</v>
      </c>
      <c r="F135" s="33">
        <f>D135*E135</f>
        <v>20688.843137254902</v>
      </c>
      <c r="G135" s="34">
        <f t="shared" si="20"/>
        <v>20.049180327868854</v>
      </c>
      <c r="H135" s="33">
        <f t="shared" si="27"/>
        <v>19231.374262295085</v>
      </c>
      <c r="I135" s="33">
        <f t="shared" si="28"/>
        <v>24.46</v>
      </c>
      <c r="J135" s="147">
        <f t="shared" si="29"/>
        <v>23462.2766</v>
      </c>
      <c r="L135" s="5"/>
      <c r="M135" s="5"/>
      <c r="O135" s="34">
        <v>24.46</v>
      </c>
      <c r="Q135" s="34">
        <f t="shared" si="21"/>
        <v>20.049180327868854</v>
      </c>
    </row>
    <row r="136" spans="1:17" s="163" customFormat="1" ht="12.75">
      <c r="A136" s="32"/>
      <c r="B136" s="48" t="s">
        <v>162</v>
      </c>
      <c r="C136" s="32" t="s">
        <v>34</v>
      </c>
      <c r="D136" s="33">
        <v>959.21</v>
      </c>
      <c r="E136" s="33">
        <v>2.450980392156863</v>
      </c>
      <c r="F136" s="33">
        <f>D136*E136</f>
        <v>2351.0049019607845</v>
      </c>
      <c r="G136" s="34">
        <f t="shared" si="20"/>
        <v>2.262295081967213</v>
      </c>
      <c r="H136" s="33">
        <f t="shared" si="27"/>
        <v>2170.0160655737704</v>
      </c>
      <c r="I136" s="33">
        <f t="shared" si="28"/>
        <v>2.76</v>
      </c>
      <c r="J136" s="147">
        <f t="shared" si="29"/>
        <v>2647.4195999999997</v>
      </c>
      <c r="L136" s="5"/>
      <c r="M136" s="5"/>
      <c r="O136" s="34">
        <v>2.76</v>
      </c>
      <c r="Q136" s="34">
        <f t="shared" si="21"/>
        <v>2.262295081967213</v>
      </c>
    </row>
    <row r="137" spans="1:17" s="163" customFormat="1" ht="12.75">
      <c r="A137" s="32"/>
      <c r="B137" s="51" t="s">
        <v>163</v>
      </c>
      <c r="C137" s="45"/>
      <c r="D137" s="53"/>
      <c r="E137" s="33">
        <v>0</v>
      </c>
      <c r="F137" s="54"/>
      <c r="G137" s="34">
        <f t="shared" si="20"/>
        <v>0</v>
      </c>
      <c r="H137" s="33">
        <f t="shared" si="27"/>
        <v>0</v>
      </c>
      <c r="I137" s="33">
        <f t="shared" si="28"/>
        <v>0</v>
      </c>
      <c r="J137" s="147">
        <f t="shared" si="29"/>
        <v>0</v>
      </c>
      <c r="L137" s="5"/>
      <c r="M137" s="5"/>
      <c r="O137" s="34"/>
      <c r="Q137" s="34">
        <f t="shared" si="21"/>
        <v>0</v>
      </c>
    </row>
    <row r="138" spans="1:17" s="163" customFormat="1" ht="12.75">
      <c r="A138" s="32"/>
      <c r="B138" s="48" t="s">
        <v>160</v>
      </c>
      <c r="C138" s="32" t="s">
        <v>34</v>
      </c>
      <c r="D138" s="33">
        <v>724.74</v>
      </c>
      <c r="E138" s="33">
        <v>9.607843137254903</v>
      </c>
      <c r="F138" s="33">
        <f>D138*E138</f>
        <v>6963.188235294118</v>
      </c>
      <c r="G138" s="34">
        <f t="shared" si="20"/>
        <v>8.934426229508198</v>
      </c>
      <c r="H138" s="33">
        <f t="shared" si="27"/>
        <v>6475.136065573771</v>
      </c>
      <c r="I138" s="33">
        <f t="shared" si="28"/>
        <v>10.9</v>
      </c>
      <c r="J138" s="147">
        <f t="shared" si="29"/>
        <v>7899.666</v>
      </c>
      <c r="L138" s="5"/>
      <c r="M138" s="5"/>
      <c r="O138" s="34">
        <v>10.9</v>
      </c>
      <c r="Q138" s="34">
        <f t="shared" si="21"/>
        <v>8.934426229508198</v>
      </c>
    </row>
    <row r="139" spans="1:17" s="163" customFormat="1" ht="12.75">
      <c r="A139" s="199" t="s">
        <v>164</v>
      </c>
      <c r="B139" s="200"/>
      <c r="C139" s="200"/>
      <c r="D139" s="200"/>
      <c r="E139" s="201"/>
      <c r="F139" s="24">
        <f>SUM(F133:F138)</f>
        <v>45737.89692156863</v>
      </c>
      <c r="G139" s="34">
        <f t="shared" si="20"/>
        <v>0</v>
      </c>
      <c r="H139" s="24">
        <f>SUM(H133:H138)</f>
        <v>42503.59942622952</v>
      </c>
      <c r="I139" s="34"/>
      <c r="J139" s="24">
        <f>SUM(J133:J138)</f>
        <v>51854.391299999996</v>
      </c>
      <c r="L139" s="146"/>
      <c r="M139" s="146"/>
      <c r="O139" s="34"/>
      <c r="Q139" s="34">
        <f t="shared" si="21"/>
        <v>0</v>
      </c>
    </row>
    <row r="140" spans="1:17" s="163" customFormat="1" ht="6" customHeight="1">
      <c r="A140" s="224"/>
      <c r="B140" s="225"/>
      <c r="C140" s="225"/>
      <c r="D140" s="225"/>
      <c r="E140" s="225"/>
      <c r="F140" s="226"/>
      <c r="G140" s="34">
        <f t="shared" si="20"/>
        <v>0</v>
      </c>
      <c r="H140" s="34"/>
      <c r="I140" s="34"/>
      <c r="J140" s="160"/>
      <c r="L140" s="5"/>
      <c r="M140" s="5"/>
      <c r="O140" s="34"/>
      <c r="Q140" s="34">
        <f t="shared" si="21"/>
        <v>0</v>
      </c>
    </row>
    <row r="141" spans="1:17" s="163" customFormat="1" ht="12.75">
      <c r="A141" s="46" t="s">
        <v>165</v>
      </c>
      <c r="B141" s="219" t="s">
        <v>166</v>
      </c>
      <c r="C141" s="210"/>
      <c r="D141" s="210"/>
      <c r="E141" s="210"/>
      <c r="F141" s="210"/>
      <c r="G141" s="34">
        <f t="shared" si="20"/>
        <v>0</v>
      </c>
      <c r="H141" s="34"/>
      <c r="I141" s="34"/>
      <c r="J141" s="160"/>
      <c r="L141" s="5"/>
      <c r="M141" s="5"/>
      <c r="O141" s="34"/>
      <c r="Q141" s="34">
        <f t="shared" si="21"/>
        <v>0</v>
      </c>
    </row>
    <row r="142" spans="1:17" s="163" customFormat="1" ht="12.75">
      <c r="A142" s="32"/>
      <c r="B142" s="51" t="s">
        <v>167</v>
      </c>
      <c r="C142" s="45"/>
      <c r="D142" s="53"/>
      <c r="E142" s="53"/>
      <c r="F142" s="54"/>
      <c r="G142" s="34">
        <f t="shared" si="20"/>
        <v>0</v>
      </c>
      <c r="H142" s="34"/>
      <c r="I142" s="34"/>
      <c r="J142" s="160"/>
      <c r="L142" s="5"/>
      <c r="M142" s="5"/>
      <c r="O142" s="34"/>
      <c r="Q142" s="34">
        <f t="shared" si="21"/>
        <v>0</v>
      </c>
    </row>
    <row r="143" spans="1:17" s="163" customFormat="1" ht="12.75">
      <c r="A143" s="32"/>
      <c r="B143" s="48" t="s">
        <v>168</v>
      </c>
      <c r="C143" s="32" t="s">
        <v>34</v>
      </c>
      <c r="D143" s="33">
        <v>1036.82</v>
      </c>
      <c r="E143" s="33">
        <v>1.96</v>
      </c>
      <c r="F143" s="33">
        <f>D143*E143</f>
        <v>2032.1671999999999</v>
      </c>
      <c r="G143" s="34">
        <f t="shared" si="20"/>
        <v>1.8196721311475412</v>
      </c>
      <c r="H143" s="33">
        <f>D143*G143</f>
        <v>1886.6724590163935</v>
      </c>
      <c r="I143" s="33">
        <f>G143+G143*$K$12</f>
        <v>2.22</v>
      </c>
      <c r="J143" s="147">
        <f>D143*I143</f>
        <v>2301.7404</v>
      </c>
      <c r="L143" s="5"/>
      <c r="M143" s="5"/>
      <c r="O143" s="34">
        <v>2.22</v>
      </c>
      <c r="Q143" s="34">
        <f t="shared" si="21"/>
        <v>1.8196721311475412</v>
      </c>
    </row>
    <row r="144" spans="1:17" s="163" customFormat="1" ht="12.75">
      <c r="A144" s="32"/>
      <c r="B144" s="48" t="s">
        <v>159</v>
      </c>
      <c r="C144" s="32" t="s">
        <v>34</v>
      </c>
      <c r="D144" s="33">
        <v>460.27</v>
      </c>
      <c r="E144" s="33">
        <v>12.1</v>
      </c>
      <c r="F144" s="33">
        <f>D144*E144</f>
        <v>5569.267</v>
      </c>
      <c r="G144" s="34">
        <f aca="true" t="shared" si="30" ref="G144:G207">Q144</f>
        <v>11.278688524590164</v>
      </c>
      <c r="H144" s="33">
        <f>D144*G144</f>
        <v>5191.241967213115</v>
      </c>
      <c r="I144" s="33">
        <f>G144+G144*$K$12</f>
        <v>13.76</v>
      </c>
      <c r="J144" s="147">
        <f>D144*I144</f>
        <v>6333.3152</v>
      </c>
      <c r="L144" s="5"/>
      <c r="M144" s="5"/>
      <c r="O144" s="34">
        <v>13.76</v>
      </c>
      <c r="Q144" s="34">
        <f aca="true" t="shared" si="31" ref="Q144:Q207">O144/$P$13</f>
        <v>11.278688524590164</v>
      </c>
    </row>
    <row r="145" spans="1:17" s="163" customFormat="1" ht="12.75">
      <c r="A145" s="32"/>
      <c r="B145" s="48" t="s">
        <v>160</v>
      </c>
      <c r="C145" s="32" t="s">
        <v>34</v>
      </c>
      <c r="D145" s="33">
        <v>576.55</v>
      </c>
      <c r="E145" s="33">
        <v>11.3</v>
      </c>
      <c r="F145" s="33">
        <f>D145*E145</f>
        <v>6515.015</v>
      </c>
      <c r="G145" s="34">
        <f t="shared" si="30"/>
        <v>10.5</v>
      </c>
      <c r="H145" s="33">
        <f>D145*G145</f>
        <v>6053.775</v>
      </c>
      <c r="I145" s="33">
        <f>G145+G145*$K$12</f>
        <v>12.81</v>
      </c>
      <c r="J145" s="147">
        <f>D145*I145</f>
        <v>7385.6055</v>
      </c>
      <c r="L145" s="5"/>
      <c r="M145" s="5"/>
      <c r="O145" s="34">
        <v>12.81</v>
      </c>
      <c r="Q145" s="34">
        <f t="shared" si="31"/>
        <v>10.5</v>
      </c>
    </row>
    <row r="146" spans="1:17" s="163" customFormat="1" ht="12.75">
      <c r="A146" s="32"/>
      <c r="B146" s="48" t="s">
        <v>169</v>
      </c>
      <c r="C146" s="32" t="s">
        <v>34</v>
      </c>
      <c r="D146" s="33">
        <v>460.27</v>
      </c>
      <c r="E146" s="33">
        <v>20.98</v>
      </c>
      <c r="F146" s="33">
        <f>D146*E146</f>
        <v>9656.4646</v>
      </c>
      <c r="G146" s="34">
        <f t="shared" si="30"/>
        <v>19.5</v>
      </c>
      <c r="H146" s="33">
        <f>D146*G146</f>
        <v>8975.265</v>
      </c>
      <c r="I146" s="33">
        <f>G146+G146*$K$12</f>
        <v>23.79</v>
      </c>
      <c r="J146" s="147">
        <f>D146*I146</f>
        <v>10949.8233</v>
      </c>
      <c r="L146" s="5"/>
      <c r="M146" s="5"/>
      <c r="O146" s="34">
        <v>23.79</v>
      </c>
      <c r="Q146" s="34">
        <f t="shared" si="31"/>
        <v>19.5</v>
      </c>
    </row>
    <row r="147" spans="1:17" s="163" customFormat="1" ht="12.75">
      <c r="A147" s="32"/>
      <c r="B147" s="48" t="s">
        <v>170</v>
      </c>
      <c r="C147" s="32" t="s">
        <v>34</v>
      </c>
      <c r="D147" s="33">
        <v>460.27</v>
      </c>
      <c r="E147" s="33">
        <v>2.05</v>
      </c>
      <c r="F147" s="33">
        <f>D147*E147</f>
        <v>943.5534999999999</v>
      </c>
      <c r="G147" s="34">
        <f t="shared" si="30"/>
        <v>1.901639344262295</v>
      </c>
      <c r="H147" s="33">
        <f>D147*G147</f>
        <v>875.2675409836065</v>
      </c>
      <c r="I147" s="33">
        <f>G147+G147*$K$12</f>
        <v>2.32</v>
      </c>
      <c r="J147" s="147">
        <f>D147*I147</f>
        <v>1067.8264</v>
      </c>
      <c r="L147" s="5"/>
      <c r="M147" s="5"/>
      <c r="O147" s="34">
        <v>2.32</v>
      </c>
      <c r="Q147" s="34">
        <f t="shared" si="31"/>
        <v>1.901639344262295</v>
      </c>
    </row>
    <row r="148" spans="1:17" s="163" customFormat="1" ht="12.75">
      <c r="A148" s="199" t="s">
        <v>171</v>
      </c>
      <c r="B148" s="200"/>
      <c r="C148" s="200"/>
      <c r="D148" s="200"/>
      <c r="E148" s="201"/>
      <c r="F148" s="24">
        <f>SUM(F143:F147)</f>
        <v>24716.467299999997</v>
      </c>
      <c r="G148" s="34">
        <f t="shared" si="30"/>
        <v>0</v>
      </c>
      <c r="H148" s="24">
        <f>SUM(H143:H147)</f>
        <v>22982.221967213118</v>
      </c>
      <c r="I148" s="34"/>
      <c r="J148" s="24">
        <f>SUM(J143:J147)</f>
        <v>28038.3108</v>
      </c>
      <c r="L148" s="146"/>
      <c r="M148" s="146"/>
      <c r="O148" s="34"/>
      <c r="Q148" s="34">
        <f t="shared" si="31"/>
        <v>0</v>
      </c>
    </row>
    <row r="149" spans="1:17" s="163" customFormat="1" ht="6" customHeight="1">
      <c r="A149" s="224"/>
      <c r="B149" s="225"/>
      <c r="C149" s="225"/>
      <c r="D149" s="225"/>
      <c r="E149" s="225"/>
      <c r="F149" s="226"/>
      <c r="G149" s="34">
        <f t="shared" si="30"/>
        <v>0</v>
      </c>
      <c r="H149" s="34"/>
      <c r="I149" s="34"/>
      <c r="J149" s="160"/>
      <c r="L149" s="5"/>
      <c r="M149" s="5"/>
      <c r="O149" s="34"/>
      <c r="Q149" s="34">
        <f t="shared" si="31"/>
        <v>0</v>
      </c>
    </row>
    <row r="150" spans="1:17" s="163" customFormat="1" ht="12.75">
      <c r="A150" s="46" t="s">
        <v>172</v>
      </c>
      <c r="B150" s="219" t="s">
        <v>173</v>
      </c>
      <c r="C150" s="210"/>
      <c r="D150" s="210"/>
      <c r="E150" s="210"/>
      <c r="F150" s="210"/>
      <c r="G150" s="34">
        <f t="shared" si="30"/>
        <v>0</v>
      </c>
      <c r="H150" s="34"/>
      <c r="I150" s="34"/>
      <c r="J150" s="160"/>
      <c r="L150" s="5"/>
      <c r="M150" s="5"/>
      <c r="O150" s="34"/>
      <c r="Q150" s="34">
        <f t="shared" si="31"/>
        <v>0</v>
      </c>
    </row>
    <row r="151" spans="1:17" s="163" customFormat="1" ht="12.75">
      <c r="A151" s="32"/>
      <c r="B151" s="48" t="s">
        <v>174</v>
      </c>
      <c r="C151" s="32" t="s">
        <v>34</v>
      </c>
      <c r="D151" s="33">
        <v>1707</v>
      </c>
      <c r="E151" s="33">
        <v>14.02</v>
      </c>
      <c r="F151" s="33">
        <f aca="true" t="shared" si="32" ref="F151:F158">D151*E151</f>
        <v>23932.14</v>
      </c>
      <c r="G151" s="34">
        <f t="shared" si="30"/>
        <v>13.032786885245903</v>
      </c>
      <c r="H151" s="33">
        <f aca="true" t="shared" si="33" ref="H151:H158">D151*G151</f>
        <v>22246.967213114756</v>
      </c>
      <c r="I151" s="33">
        <f aca="true" t="shared" si="34" ref="I151:I158">G151+G151*$K$12</f>
        <v>15.900000000000002</v>
      </c>
      <c r="J151" s="147">
        <f aca="true" t="shared" si="35" ref="J151:J158">D151*I151</f>
        <v>27141.300000000003</v>
      </c>
      <c r="L151" s="5"/>
      <c r="M151" s="5"/>
      <c r="O151" s="34">
        <v>15.9</v>
      </c>
      <c r="Q151" s="34">
        <f t="shared" si="31"/>
        <v>13.032786885245903</v>
      </c>
    </row>
    <row r="152" spans="1:17" s="163" customFormat="1" ht="12.75">
      <c r="A152" s="32"/>
      <c r="B152" s="48" t="s">
        <v>175</v>
      </c>
      <c r="C152" s="32" t="s">
        <v>34</v>
      </c>
      <c r="D152" s="33">
        <v>1304.1</v>
      </c>
      <c r="E152" s="33">
        <v>2.18</v>
      </c>
      <c r="F152" s="33">
        <f t="shared" si="32"/>
        <v>2842.938</v>
      </c>
      <c r="G152" s="34">
        <f t="shared" si="30"/>
        <v>2.0245901639344264</v>
      </c>
      <c r="H152" s="33">
        <f t="shared" si="33"/>
        <v>2640.268032786885</v>
      </c>
      <c r="I152" s="33">
        <f t="shared" si="34"/>
        <v>2.47</v>
      </c>
      <c r="J152" s="147">
        <f t="shared" si="35"/>
        <v>3221.127</v>
      </c>
      <c r="L152" s="5"/>
      <c r="M152" s="5"/>
      <c r="O152" s="34">
        <v>2.47</v>
      </c>
      <c r="Q152" s="34">
        <f t="shared" si="31"/>
        <v>2.0245901639344264</v>
      </c>
    </row>
    <row r="153" spans="1:17" s="163" customFormat="1" ht="12.75">
      <c r="A153" s="32"/>
      <c r="B153" s="48" t="s">
        <v>176</v>
      </c>
      <c r="C153" s="32" t="s">
        <v>34</v>
      </c>
      <c r="D153" s="33">
        <f>140+74+10</f>
        <v>224</v>
      </c>
      <c r="E153" s="33">
        <v>14.25</v>
      </c>
      <c r="F153" s="33">
        <f t="shared" si="32"/>
        <v>3192</v>
      </c>
      <c r="G153" s="34">
        <f t="shared" si="30"/>
        <v>13.245901639344263</v>
      </c>
      <c r="H153" s="33">
        <f t="shared" si="33"/>
        <v>2967.0819672131147</v>
      </c>
      <c r="I153" s="33">
        <f t="shared" si="34"/>
        <v>16.16</v>
      </c>
      <c r="J153" s="147">
        <f t="shared" si="35"/>
        <v>3619.84</v>
      </c>
      <c r="L153" s="5"/>
      <c r="M153" s="5"/>
      <c r="O153" s="34">
        <v>16.16</v>
      </c>
      <c r="Q153" s="34">
        <f t="shared" si="31"/>
        <v>13.245901639344263</v>
      </c>
    </row>
    <row r="154" spans="1:17" s="163" customFormat="1" ht="12.75">
      <c r="A154" s="32"/>
      <c r="B154" s="48" t="s">
        <v>177</v>
      </c>
      <c r="C154" s="32" t="s">
        <v>34</v>
      </c>
      <c r="D154" s="33">
        <f>36</f>
        <v>36</v>
      </c>
      <c r="E154" s="33">
        <v>48.5</v>
      </c>
      <c r="F154" s="33">
        <f t="shared" si="32"/>
        <v>1746</v>
      </c>
      <c r="G154" s="34">
        <f t="shared" si="30"/>
        <v>45.08196721311476</v>
      </c>
      <c r="H154" s="33">
        <f t="shared" si="33"/>
        <v>1622.9508196721313</v>
      </c>
      <c r="I154" s="33">
        <f t="shared" si="34"/>
        <v>55.00000000000001</v>
      </c>
      <c r="J154" s="147">
        <f t="shared" si="35"/>
        <v>1980.0000000000002</v>
      </c>
      <c r="L154" s="5"/>
      <c r="M154" s="5"/>
      <c r="O154" s="34">
        <v>55</v>
      </c>
      <c r="Q154" s="34">
        <f t="shared" si="31"/>
        <v>45.08196721311476</v>
      </c>
    </row>
    <row r="155" spans="1:17" s="163" customFormat="1" ht="12.75">
      <c r="A155" s="32"/>
      <c r="B155" s="48" t="s">
        <v>178</v>
      </c>
      <c r="C155" s="32" t="s">
        <v>34</v>
      </c>
      <c r="D155" s="33">
        <f>D154</f>
        <v>36</v>
      </c>
      <c r="E155" s="33">
        <v>2.15</v>
      </c>
      <c r="F155" s="33">
        <f t="shared" si="32"/>
        <v>77.39999999999999</v>
      </c>
      <c r="G155" s="34">
        <f t="shared" si="30"/>
        <v>2</v>
      </c>
      <c r="H155" s="33">
        <f t="shared" si="33"/>
        <v>72</v>
      </c>
      <c r="I155" s="33">
        <f t="shared" si="34"/>
        <v>2.44</v>
      </c>
      <c r="J155" s="147">
        <f t="shared" si="35"/>
        <v>87.84</v>
      </c>
      <c r="L155" s="5"/>
      <c r="M155" s="5"/>
      <c r="O155" s="34">
        <v>2.44</v>
      </c>
      <c r="Q155" s="34">
        <f t="shared" si="31"/>
        <v>2</v>
      </c>
    </row>
    <row r="156" spans="1:17" s="163" customFormat="1" ht="12.75">
      <c r="A156" s="32"/>
      <c r="B156" s="48" t="s">
        <v>179</v>
      </c>
      <c r="C156" s="32" t="s">
        <v>34</v>
      </c>
      <c r="D156" s="33">
        <v>470</v>
      </c>
      <c r="E156" s="33">
        <v>19.98</v>
      </c>
      <c r="F156" s="33">
        <f t="shared" si="32"/>
        <v>9390.6</v>
      </c>
      <c r="G156" s="34">
        <f t="shared" si="30"/>
        <v>18.57377049180328</v>
      </c>
      <c r="H156" s="33">
        <f t="shared" si="33"/>
        <v>8729.672131147541</v>
      </c>
      <c r="I156" s="33">
        <f t="shared" si="34"/>
        <v>22.660000000000004</v>
      </c>
      <c r="J156" s="147">
        <f t="shared" si="35"/>
        <v>10650.200000000003</v>
      </c>
      <c r="L156" s="5"/>
      <c r="M156" s="5"/>
      <c r="O156" s="34">
        <v>22.66</v>
      </c>
      <c r="Q156" s="34">
        <f t="shared" si="31"/>
        <v>18.57377049180328</v>
      </c>
    </row>
    <row r="157" spans="1:17" s="163" customFormat="1" ht="12.75">
      <c r="A157" s="32"/>
      <c r="B157" s="48" t="s">
        <v>180</v>
      </c>
      <c r="C157" s="32" t="s">
        <v>34</v>
      </c>
      <c r="D157" s="33">
        <v>885</v>
      </c>
      <c r="E157" s="33">
        <v>36.21</v>
      </c>
      <c r="F157" s="33">
        <f t="shared" si="32"/>
        <v>32045.850000000002</v>
      </c>
      <c r="G157" s="34">
        <f t="shared" si="30"/>
        <v>33.65573770491804</v>
      </c>
      <c r="H157" s="33">
        <f t="shared" si="33"/>
        <v>29785.327868852466</v>
      </c>
      <c r="I157" s="33">
        <f t="shared" si="34"/>
        <v>41.06000000000001</v>
      </c>
      <c r="J157" s="147">
        <f t="shared" si="35"/>
        <v>36338.100000000006</v>
      </c>
      <c r="L157" s="5"/>
      <c r="M157" s="5"/>
      <c r="O157" s="34">
        <v>41.06</v>
      </c>
      <c r="Q157" s="34">
        <f t="shared" si="31"/>
        <v>33.65573770491804</v>
      </c>
    </row>
    <row r="158" spans="1:17" s="163" customFormat="1" ht="12.75">
      <c r="A158" s="32"/>
      <c r="B158" s="48" t="s">
        <v>181</v>
      </c>
      <c r="C158" s="32" t="s">
        <v>49</v>
      </c>
      <c r="D158" s="33">
        <f>77</f>
        <v>77</v>
      </c>
      <c r="E158" s="33">
        <v>31.25</v>
      </c>
      <c r="F158" s="33">
        <f t="shared" si="32"/>
        <v>2406.25</v>
      </c>
      <c r="G158" s="34">
        <f t="shared" si="30"/>
        <v>29.04918032786885</v>
      </c>
      <c r="H158" s="33">
        <f t="shared" si="33"/>
        <v>2236.7868852459014</v>
      </c>
      <c r="I158" s="33">
        <f t="shared" si="34"/>
        <v>35.44</v>
      </c>
      <c r="J158" s="147">
        <f t="shared" si="35"/>
        <v>2728.8799999999997</v>
      </c>
      <c r="L158" s="5"/>
      <c r="M158" s="5"/>
      <c r="O158" s="34">
        <v>35.44</v>
      </c>
      <c r="Q158" s="34">
        <f t="shared" si="31"/>
        <v>29.04918032786885</v>
      </c>
    </row>
    <row r="159" spans="1:17" s="163" customFormat="1" ht="12.75">
      <c r="A159" s="199" t="s">
        <v>182</v>
      </c>
      <c r="B159" s="200"/>
      <c r="C159" s="200"/>
      <c r="D159" s="200"/>
      <c r="E159" s="201"/>
      <c r="F159" s="24">
        <f>SUM(F151:F158)</f>
        <v>75633.178</v>
      </c>
      <c r="G159" s="34">
        <f t="shared" si="30"/>
        <v>0</v>
      </c>
      <c r="H159" s="24">
        <f>SUM(H151:H158)</f>
        <v>70301.05491803281</v>
      </c>
      <c r="I159" s="34"/>
      <c r="J159" s="24">
        <f>SUM(J151:J158)</f>
        <v>85767.28700000001</v>
      </c>
      <c r="L159" s="146"/>
      <c r="M159" s="146"/>
      <c r="O159" s="34"/>
      <c r="Q159" s="34">
        <f t="shared" si="31"/>
        <v>0</v>
      </c>
    </row>
    <row r="160" spans="1:17" s="163" customFormat="1" ht="6" customHeight="1">
      <c r="A160" s="224"/>
      <c r="B160" s="225"/>
      <c r="C160" s="225"/>
      <c r="D160" s="225"/>
      <c r="E160" s="225"/>
      <c r="F160" s="226"/>
      <c r="G160" s="34">
        <f t="shared" si="30"/>
        <v>0</v>
      </c>
      <c r="H160" s="34"/>
      <c r="I160" s="34"/>
      <c r="J160" s="160"/>
      <c r="L160" s="5"/>
      <c r="M160" s="5"/>
      <c r="O160" s="34"/>
      <c r="Q160" s="34">
        <f t="shared" si="31"/>
        <v>0</v>
      </c>
    </row>
    <row r="161" spans="1:17" s="163" customFormat="1" ht="12.75">
      <c r="A161" s="46" t="s">
        <v>183</v>
      </c>
      <c r="B161" s="219" t="s">
        <v>184</v>
      </c>
      <c r="C161" s="210"/>
      <c r="D161" s="210"/>
      <c r="E161" s="210"/>
      <c r="F161" s="210"/>
      <c r="G161" s="34">
        <f t="shared" si="30"/>
        <v>0</v>
      </c>
      <c r="H161" s="34"/>
      <c r="I161" s="34"/>
      <c r="J161" s="160"/>
      <c r="L161" s="5"/>
      <c r="M161" s="5"/>
      <c r="O161" s="34"/>
      <c r="Q161" s="34">
        <f t="shared" si="31"/>
        <v>0</v>
      </c>
    </row>
    <row r="162" spans="1:17" s="163" customFormat="1" ht="12.75">
      <c r="A162" s="32"/>
      <c r="B162" s="48" t="s">
        <v>185</v>
      </c>
      <c r="C162" s="32" t="s">
        <v>49</v>
      </c>
      <c r="D162" s="33">
        <v>32.8</v>
      </c>
      <c r="E162" s="33">
        <v>18.98</v>
      </c>
      <c r="F162" s="33">
        <f>D162*E162</f>
        <v>622.544</v>
      </c>
      <c r="G162" s="34">
        <f t="shared" si="30"/>
        <v>17.639344262295083</v>
      </c>
      <c r="H162" s="33">
        <f>D162*G162</f>
        <v>578.5704918032786</v>
      </c>
      <c r="I162" s="33">
        <f>G162+G162*$K$12</f>
        <v>21.520000000000003</v>
      </c>
      <c r="J162" s="147">
        <f>D162*I162</f>
        <v>705.856</v>
      </c>
      <c r="L162" s="5"/>
      <c r="M162" s="5"/>
      <c r="O162" s="34">
        <v>21.52</v>
      </c>
      <c r="Q162" s="34">
        <f t="shared" si="31"/>
        <v>17.639344262295083</v>
      </c>
    </row>
    <row r="163" spans="1:17" s="163" customFormat="1" ht="12.75">
      <c r="A163" s="32"/>
      <c r="B163" s="48" t="s">
        <v>186</v>
      </c>
      <c r="C163" s="32" t="s">
        <v>49</v>
      </c>
      <c r="D163" s="33">
        <f>D165+100</f>
        <v>648</v>
      </c>
      <c r="E163" s="33">
        <v>3.39</v>
      </c>
      <c r="F163" s="33">
        <f>D163*E163</f>
        <v>2196.7200000000003</v>
      </c>
      <c r="G163" s="34">
        <f t="shared" si="30"/>
        <v>3.1475409836065573</v>
      </c>
      <c r="H163" s="33">
        <f>D163*G163</f>
        <v>2039.606557377049</v>
      </c>
      <c r="I163" s="33">
        <f>G163+G163*$K$12</f>
        <v>3.84</v>
      </c>
      <c r="J163" s="147">
        <f>D163*I163</f>
        <v>2488.3199999999997</v>
      </c>
      <c r="L163" s="5"/>
      <c r="M163" s="5"/>
      <c r="O163" s="34">
        <v>3.84</v>
      </c>
      <c r="Q163" s="34">
        <f t="shared" si="31"/>
        <v>3.1475409836065573</v>
      </c>
    </row>
    <row r="164" spans="1:17" s="163" customFormat="1" ht="12.75">
      <c r="A164" s="32"/>
      <c r="B164" s="48" t="s">
        <v>187</v>
      </c>
      <c r="C164" s="32" t="s">
        <v>49</v>
      </c>
      <c r="D164" s="33">
        <f>D166+100</f>
        <v>100</v>
      </c>
      <c r="E164" s="33">
        <v>2.15</v>
      </c>
      <c r="F164" s="33">
        <f>D164*E164</f>
        <v>215</v>
      </c>
      <c r="G164" s="34">
        <f t="shared" si="30"/>
        <v>2</v>
      </c>
      <c r="H164" s="33">
        <f>D164*G164</f>
        <v>200</v>
      </c>
      <c r="I164" s="33">
        <f>G164+G164*$K$12</f>
        <v>2.44</v>
      </c>
      <c r="J164" s="147">
        <f>D164*I164</f>
        <v>244</v>
      </c>
      <c r="L164" s="5"/>
      <c r="M164" s="5"/>
      <c r="O164" s="34">
        <v>2.44</v>
      </c>
      <c r="Q164" s="34">
        <f t="shared" si="31"/>
        <v>2</v>
      </c>
    </row>
    <row r="165" spans="1:17" s="163" customFormat="1" ht="12.75">
      <c r="A165" s="32"/>
      <c r="B165" s="59" t="s">
        <v>188</v>
      </c>
      <c r="C165" s="32" t="s">
        <v>49</v>
      </c>
      <c r="D165" s="33">
        <f>4*(26+7+17)+(19+8+12)*2+(50+23+21+20+14+14+17+28+17+13+23)+(16+14)</f>
        <v>548</v>
      </c>
      <c r="E165" s="33">
        <v>15.25</v>
      </c>
      <c r="F165" s="33">
        <f>D165*E165</f>
        <v>8357</v>
      </c>
      <c r="G165" s="34">
        <f t="shared" si="30"/>
        <v>14.172131147540982</v>
      </c>
      <c r="H165" s="33">
        <f>D165*G165</f>
        <v>7766.327868852459</v>
      </c>
      <c r="I165" s="33">
        <f>G165+G165*$K$12</f>
        <v>17.29</v>
      </c>
      <c r="J165" s="147">
        <f>D165*I165</f>
        <v>9474.92</v>
      </c>
      <c r="L165" s="5"/>
      <c r="M165" s="5"/>
      <c r="O165" s="34">
        <v>17.29</v>
      </c>
      <c r="Q165" s="34">
        <f t="shared" si="31"/>
        <v>14.172131147540982</v>
      </c>
    </row>
    <row r="166" spans="1:17" s="163" customFormat="1" ht="12.75">
      <c r="A166" s="199" t="s">
        <v>189</v>
      </c>
      <c r="B166" s="200"/>
      <c r="C166" s="200"/>
      <c r="D166" s="200"/>
      <c r="E166" s="201"/>
      <c r="F166" s="24">
        <f>SUM(F162:F165)</f>
        <v>11391.264</v>
      </c>
      <c r="G166" s="34">
        <f t="shared" si="30"/>
        <v>0</v>
      </c>
      <c r="H166" s="24">
        <f>SUM(H162:H165)</f>
        <v>10584.504918032786</v>
      </c>
      <c r="I166" s="34"/>
      <c r="J166" s="24">
        <f>SUM(J162:J165)</f>
        <v>12913.096</v>
      </c>
      <c r="L166" s="146"/>
      <c r="M166" s="146"/>
      <c r="O166" s="34"/>
      <c r="Q166" s="34">
        <f t="shared" si="31"/>
        <v>0</v>
      </c>
    </row>
    <row r="167" spans="1:17" s="163" customFormat="1" ht="6" customHeight="1">
      <c r="A167" s="224"/>
      <c r="B167" s="225"/>
      <c r="C167" s="225"/>
      <c r="D167" s="225"/>
      <c r="E167" s="225"/>
      <c r="F167" s="226"/>
      <c r="G167" s="34">
        <f t="shared" si="30"/>
        <v>0</v>
      </c>
      <c r="H167" s="34"/>
      <c r="I167" s="34"/>
      <c r="J167" s="160"/>
      <c r="L167" s="5"/>
      <c r="M167" s="5"/>
      <c r="O167" s="34"/>
      <c r="Q167" s="34">
        <f t="shared" si="31"/>
        <v>0</v>
      </c>
    </row>
    <row r="168" spans="1:17" s="163" customFormat="1" ht="12.75">
      <c r="A168" s="46" t="s">
        <v>190</v>
      </c>
      <c r="B168" s="219" t="s">
        <v>191</v>
      </c>
      <c r="C168" s="210"/>
      <c r="D168" s="210"/>
      <c r="E168" s="210"/>
      <c r="F168" s="210"/>
      <c r="G168" s="34">
        <f t="shared" si="30"/>
        <v>0</v>
      </c>
      <c r="H168" s="34"/>
      <c r="I168" s="34"/>
      <c r="J168" s="160"/>
      <c r="L168" s="5"/>
      <c r="M168" s="5"/>
      <c r="O168" s="34"/>
      <c r="Q168" s="34">
        <f t="shared" si="31"/>
        <v>0</v>
      </c>
    </row>
    <row r="169" spans="1:17" s="163" customFormat="1" ht="12.75">
      <c r="A169" s="32"/>
      <c r="B169" s="51" t="s">
        <v>192</v>
      </c>
      <c r="C169" s="45"/>
      <c r="D169" s="53"/>
      <c r="E169" s="53"/>
      <c r="F169" s="54"/>
      <c r="G169" s="34">
        <f t="shared" si="30"/>
        <v>0</v>
      </c>
      <c r="H169" s="34"/>
      <c r="I169" s="34"/>
      <c r="J169" s="160"/>
      <c r="L169" s="5"/>
      <c r="M169" s="5"/>
      <c r="O169" s="34"/>
      <c r="Q169" s="34">
        <f t="shared" si="31"/>
        <v>0</v>
      </c>
    </row>
    <row r="170" spans="1:17" s="163" customFormat="1" ht="12.75">
      <c r="A170" s="32"/>
      <c r="B170" s="48" t="s">
        <v>193</v>
      </c>
      <c r="C170" s="32" t="s">
        <v>34</v>
      </c>
      <c r="D170" s="33">
        <v>638.78</v>
      </c>
      <c r="E170" s="33">
        <v>13.09</v>
      </c>
      <c r="F170" s="33">
        <f>D170*E170</f>
        <v>8361.6302</v>
      </c>
      <c r="G170" s="34">
        <f t="shared" si="30"/>
        <v>12.163934426229508</v>
      </c>
      <c r="H170" s="33">
        <f aca="true" t="shared" si="36" ref="H170:H179">D170*G170</f>
        <v>7770.078032786885</v>
      </c>
      <c r="I170" s="33">
        <f aca="true" t="shared" si="37" ref="I170:I179">G170+G170*$K$12</f>
        <v>14.84</v>
      </c>
      <c r="J170" s="147">
        <f aca="true" t="shared" si="38" ref="J170:J179">D170*I170</f>
        <v>9479.4952</v>
      </c>
      <c r="L170" s="5"/>
      <c r="M170" s="5"/>
      <c r="O170" s="34">
        <v>14.84</v>
      </c>
      <c r="Q170" s="34">
        <f t="shared" si="31"/>
        <v>12.163934426229508</v>
      </c>
    </row>
    <row r="171" spans="1:17" s="163" customFormat="1" ht="12.75">
      <c r="A171" s="32"/>
      <c r="B171" s="57" t="s">
        <v>194</v>
      </c>
      <c r="C171" s="32" t="s">
        <v>34</v>
      </c>
      <c r="D171" s="33">
        <v>77.295</v>
      </c>
      <c r="E171" s="33">
        <v>12.59</v>
      </c>
      <c r="F171" s="33">
        <f>D171*E171</f>
        <v>973.14405</v>
      </c>
      <c r="G171" s="34">
        <f t="shared" si="30"/>
        <v>11.704918032786885</v>
      </c>
      <c r="H171" s="33">
        <f t="shared" si="36"/>
        <v>904.7316393442624</v>
      </c>
      <c r="I171" s="33">
        <f t="shared" si="37"/>
        <v>14.280000000000001</v>
      </c>
      <c r="J171" s="147">
        <f t="shared" si="38"/>
        <v>1103.7726</v>
      </c>
      <c r="L171" s="5"/>
      <c r="M171" s="5"/>
      <c r="O171" s="34">
        <v>14.28</v>
      </c>
      <c r="Q171" s="34">
        <f t="shared" si="31"/>
        <v>11.704918032786885</v>
      </c>
    </row>
    <row r="172" spans="1:17" s="163" customFormat="1" ht="12.75">
      <c r="A172" s="32"/>
      <c r="B172" s="51" t="s">
        <v>195</v>
      </c>
      <c r="C172" s="45"/>
      <c r="D172" s="53"/>
      <c r="E172" s="53"/>
      <c r="F172" s="54"/>
      <c r="G172" s="34">
        <f t="shared" si="30"/>
        <v>0</v>
      </c>
      <c r="H172" s="33">
        <f t="shared" si="36"/>
        <v>0</v>
      </c>
      <c r="I172" s="33">
        <f t="shared" si="37"/>
        <v>0</v>
      </c>
      <c r="J172" s="147">
        <f t="shared" si="38"/>
        <v>0</v>
      </c>
      <c r="L172" s="5"/>
      <c r="M172" s="5"/>
      <c r="O172" s="34"/>
      <c r="Q172" s="34">
        <f t="shared" si="31"/>
        <v>0</v>
      </c>
    </row>
    <row r="173" spans="1:17" s="163" customFormat="1" ht="12.75">
      <c r="A173" s="32"/>
      <c r="B173" s="48" t="s">
        <v>196</v>
      </c>
      <c r="C173" s="32" t="s">
        <v>34</v>
      </c>
      <c r="D173" s="33">
        <v>606.18</v>
      </c>
      <c r="E173" s="33">
        <v>7.02</v>
      </c>
      <c r="F173" s="33">
        <f>D173*E173</f>
        <v>4255.383599999999</v>
      </c>
      <c r="G173" s="34">
        <f t="shared" si="30"/>
        <v>6.524590163934426</v>
      </c>
      <c r="H173" s="33">
        <f t="shared" si="36"/>
        <v>3955.07606557377</v>
      </c>
      <c r="I173" s="33">
        <f t="shared" si="37"/>
        <v>7.96</v>
      </c>
      <c r="J173" s="147">
        <f t="shared" si="38"/>
        <v>4825.1928</v>
      </c>
      <c r="L173" s="5"/>
      <c r="M173" s="5"/>
      <c r="O173" s="34">
        <v>7.96</v>
      </c>
      <c r="Q173" s="34">
        <f t="shared" si="31"/>
        <v>6.524590163934426</v>
      </c>
    </row>
    <row r="174" spans="1:17" s="163" customFormat="1" ht="12.75">
      <c r="A174" s="32"/>
      <c r="B174" s="51" t="s">
        <v>163</v>
      </c>
      <c r="C174" s="45"/>
      <c r="D174" s="53"/>
      <c r="E174" s="53"/>
      <c r="F174" s="54"/>
      <c r="G174" s="34">
        <f t="shared" si="30"/>
        <v>0</v>
      </c>
      <c r="H174" s="33">
        <f t="shared" si="36"/>
        <v>0</v>
      </c>
      <c r="I174" s="33">
        <f t="shared" si="37"/>
        <v>0</v>
      </c>
      <c r="J174" s="147">
        <f t="shared" si="38"/>
        <v>0</v>
      </c>
      <c r="L174" s="5"/>
      <c r="M174" s="5"/>
      <c r="O174" s="34"/>
      <c r="Q174" s="34">
        <f t="shared" si="31"/>
        <v>0</v>
      </c>
    </row>
    <row r="175" spans="1:17" s="163" customFormat="1" ht="12.75">
      <c r="A175" s="32"/>
      <c r="B175" s="48" t="s">
        <v>197</v>
      </c>
      <c r="C175" s="32" t="s">
        <v>34</v>
      </c>
      <c r="D175" s="33">
        <v>732.68</v>
      </c>
      <c r="E175" s="33">
        <v>13.28</v>
      </c>
      <c r="F175" s="33">
        <f>D175*E175</f>
        <v>9729.990399999999</v>
      </c>
      <c r="G175" s="34">
        <f t="shared" si="30"/>
        <v>12.344262295081968</v>
      </c>
      <c r="H175" s="33">
        <f t="shared" si="36"/>
        <v>9044.394098360655</v>
      </c>
      <c r="I175" s="33">
        <f t="shared" si="37"/>
        <v>15.060000000000002</v>
      </c>
      <c r="J175" s="147">
        <f t="shared" si="38"/>
        <v>11034.160800000001</v>
      </c>
      <c r="L175" s="5"/>
      <c r="M175" s="5"/>
      <c r="O175" s="34">
        <v>15.06</v>
      </c>
      <c r="Q175" s="34">
        <f t="shared" si="31"/>
        <v>12.344262295081968</v>
      </c>
    </row>
    <row r="176" spans="1:17" s="163" customFormat="1" ht="12.75">
      <c r="A176" s="32"/>
      <c r="B176" s="51" t="s">
        <v>198</v>
      </c>
      <c r="C176" s="45"/>
      <c r="D176" s="53"/>
      <c r="E176" s="53"/>
      <c r="F176" s="54"/>
      <c r="G176" s="34">
        <f t="shared" si="30"/>
        <v>0</v>
      </c>
      <c r="H176" s="33">
        <f t="shared" si="36"/>
        <v>0</v>
      </c>
      <c r="I176" s="33">
        <f t="shared" si="37"/>
        <v>0</v>
      </c>
      <c r="J176" s="147">
        <f t="shared" si="38"/>
        <v>0</v>
      </c>
      <c r="L176" s="5"/>
      <c r="M176" s="5"/>
      <c r="O176" s="34"/>
      <c r="Q176" s="34">
        <f t="shared" si="31"/>
        <v>0</v>
      </c>
    </row>
    <row r="177" spans="1:17" s="163" customFormat="1" ht="12.75">
      <c r="A177" s="32"/>
      <c r="B177" s="48" t="s">
        <v>199</v>
      </c>
      <c r="C177" s="32" t="s">
        <v>34</v>
      </c>
      <c r="D177" s="33">
        <v>257.6</v>
      </c>
      <c r="E177" s="33">
        <v>7.99</v>
      </c>
      <c r="F177" s="33">
        <f>D177*E177</f>
        <v>2058.224</v>
      </c>
      <c r="G177" s="34">
        <f t="shared" si="30"/>
        <v>7.426229508196722</v>
      </c>
      <c r="H177" s="33">
        <f t="shared" si="36"/>
        <v>1912.9967213114758</v>
      </c>
      <c r="I177" s="33">
        <f t="shared" si="37"/>
        <v>9.06</v>
      </c>
      <c r="J177" s="147">
        <f t="shared" si="38"/>
        <v>2333.856</v>
      </c>
      <c r="L177" s="5"/>
      <c r="M177" s="5"/>
      <c r="O177" s="34">
        <v>9.06</v>
      </c>
      <c r="Q177" s="34">
        <f t="shared" si="31"/>
        <v>7.426229508196722</v>
      </c>
    </row>
    <row r="178" spans="1:17" s="163" customFormat="1" ht="12.75">
      <c r="A178" s="32"/>
      <c r="B178" s="48" t="s">
        <v>200</v>
      </c>
      <c r="C178" s="32" t="s">
        <v>34</v>
      </c>
      <c r="D178" s="33">
        <v>54.8</v>
      </c>
      <c r="E178" s="33">
        <v>7.15</v>
      </c>
      <c r="F178" s="33">
        <f>D178*E178</f>
        <v>391.82</v>
      </c>
      <c r="G178" s="34">
        <f t="shared" si="30"/>
        <v>6.647540983606557</v>
      </c>
      <c r="H178" s="33">
        <f t="shared" si="36"/>
        <v>364.2852459016393</v>
      </c>
      <c r="I178" s="33">
        <f t="shared" si="37"/>
        <v>8.11</v>
      </c>
      <c r="J178" s="147">
        <f t="shared" si="38"/>
        <v>444.42799999999994</v>
      </c>
      <c r="L178" s="5"/>
      <c r="M178" s="5"/>
      <c r="O178" s="34">
        <v>8.11</v>
      </c>
      <c r="Q178" s="34">
        <f t="shared" si="31"/>
        <v>6.647540983606557</v>
      </c>
    </row>
    <row r="179" spans="1:17" s="163" customFormat="1" ht="12.75">
      <c r="A179" s="32"/>
      <c r="B179" s="48" t="s">
        <v>201</v>
      </c>
      <c r="C179" s="32" t="s">
        <v>34</v>
      </c>
      <c r="D179" s="33">
        <v>170.5</v>
      </c>
      <c r="E179" s="33">
        <v>10.36</v>
      </c>
      <c r="F179" s="33">
        <f>D179*E179</f>
        <v>1766.3799999999999</v>
      </c>
      <c r="G179" s="34">
        <f t="shared" si="30"/>
        <v>9.631147540983607</v>
      </c>
      <c r="H179" s="33">
        <f t="shared" si="36"/>
        <v>1642.110655737705</v>
      </c>
      <c r="I179" s="33">
        <f t="shared" si="37"/>
        <v>11.75</v>
      </c>
      <c r="J179" s="147">
        <f t="shared" si="38"/>
        <v>2003.375</v>
      </c>
      <c r="L179" s="5"/>
      <c r="M179" s="5"/>
      <c r="O179" s="34">
        <v>11.75</v>
      </c>
      <c r="Q179" s="34">
        <f t="shared" si="31"/>
        <v>9.631147540983607</v>
      </c>
    </row>
    <row r="180" spans="1:17" s="163" customFormat="1" ht="12.75">
      <c r="A180" s="199" t="s">
        <v>202</v>
      </c>
      <c r="B180" s="200"/>
      <c r="C180" s="200"/>
      <c r="D180" s="200"/>
      <c r="E180" s="201"/>
      <c r="F180" s="24">
        <f>SUM(F170:F179)</f>
        <v>27536.57225</v>
      </c>
      <c r="G180" s="34">
        <f t="shared" si="30"/>
        <v>0</v>
      </c>
      <c r="H180" s="24">
        <f>SUM(H170:H179)</f>
        <v>25593.672459016394</v>
      </c>
      <c r="I180" s="34"/>
      <c r="J180" s="24">
        <f>SUM(J170:J179)</f>
        <v>31224.2804</v>
      </c>
      <c r="L180" s="146"/>
      <c r="M180" s="146"/>
      <c r="O180" s="34"/>
      <c r="Q180" s="34">
        <f t="shared" si="31"/>
        <v>0</v>
      </c>
    </row>
    <row r="181" spans="1:17" s="163" customFormat="1" ht="6" customHeight="1">
      <c r="A181" s="224"/>
      <c r="B181" s="225"/>
      <c r="C181" s="225"/>
      <c r="D181" s="225"/>
      <c r="E181" s="225"/>
      <c r="F181" s="226"/>
      <c r="G181" s="34">
        <f t="shared" si="30"/>
        <v>0</v>
      </c>
      <c r="H181" s="34"/>
      <c r="I181" s="34"/>
      <c r="J181" s="160"/>
      <c r="L181" s="5"/>
      <c r="M181" s="5"/>
      <c r="O181" s="34"/>
      <c r="Q181" s="34">
        <f t="shared" si="31"/>
        <v>0</v>
      </c>
    </row>
    <row r="182" spans="1:17" s="163" customFormat="1" ht="12.75">
      <c r="A182" s="46" t="s">
        <v>203</v>
      </c>
      <c r="B182" s="219" t="s">
        <v>204</v>
      </c>
      <c r="C182" s="210"/>
      <c r="D182" s="210"/>
      <c r="E182" s="210"/>
      <c r="F182" s="210"/>
      <c r="G182" s="34">
        <f t="shared" si="30"/>
        <v>0</v>
      </c>
      <c r="H182" s="34"/>
      <c r="I182" s="34"/>
      <c r="J182" s="160"/>
      <c r="L182" s="5"/>
      <c r="M182" s="5"/>
      <c r="O182" s="34"/>
      <c r="Q182" s="34">
        <f t="shared" si="31"/>
        <v>0</v>
      </c>
    </row>
    <row r="183" spans="1:17" s="163" customFormat="1" ht="12.75">
      <c r="A183" s="32"/>
      <c r="B183" s="48" t="s">
        <v>205</v>
      </c>
      <c r="C183" s="32" t="s">
        <v>34</v>
      </c>
      <c r="D183" s="33">
        <v>43.5</v>
      </c>
      <c r="E183" s="33">
        <v>176.47058823529412</v>
      </c>
      <c r="F183" s="33">
        <f aca="true" t="shared" si="39" ref="F183:F203">D183*E183</f>
        <v>7676.470588235294</v>
      </c>
      <c r="G183" s="34">
        <f t="shared" si="30"/>
        <v>164.04098360655738</v>
      </c>
      <c r="H183" s="33">
        <f aca="true" t="shared" si="40" ref="H183:H203">D183*G183</f>
        <v>7135.7827868852455</v>
      </c>
      <c r="I183" s="33">
        <f aca="true" t="shared" si="41" ref="I183:I203">G183+G183*$K$12</f>
        <v>200.13</v>
      </c>
      <c r="J183" s="147">
        <f aca="true" t="shared" si="42" ref="J183:J203">D183*I183</f>
        <v>8705.655</v>
      </c>
      <c r="L183" s="5"/>
      <c r="M183" s="5"/>
      <c r="O183" s="34">
        <v>200.13</v>
      </c>
      <c r="Q183" s="34">
        <f t="shared" si="31"/>
        <v>164.04098360655738</v>
      </c>
    </row>
    <row r="184" spans="1:17" s="163" customFormat="1" ht="12.75">
      <c r="A184" s="32"/>
      <c r="B184" s="48" t="s">
        <v>206</v>
      </c>
      <c r="C184" s="32" t="s">
        <v>34</v>
      </c>
      <c r="D184" s="33">
        <v>10.5</v>
      </c>
      <c r="E184" s="33">
        <v>176.47058823529412</v>
      </c>
      <c r="F184" s="33">
        <f t="shared" si="39"/>
        <v>1852.9411764705883</v>
      </c>
      <c r="G184" s="34">
        <f t="shared" si="30"/>
        <v>164.04098360655738</v>
      </c>
      <c r="H184" s="33">
        <f t="shared" si="40"/>
        <v>1722.4303278688524</v>
      </c>
      <c r="I184" s="33">
        <f t="shared" si="41"/>
        <v>200.13</v>
      </c>
      <c r="J184" s="147">
        <f t="shared" si="42"/>
        <v>2101.365</v>
      </c>
      <c r="L184" s="5"/>
      <c r="M184" s="5"/>
      <c r="O184" s="34">
        <v>200.13</v>
      </c>
      <c r="Q184" s="34">
        <f t="shared" si="31"/>
        <v>164.04098360655738</v>
      </c>
    </row>
    <row r="185" spans="1:17" s="163" customFormat="1" ht="12.75">
      <c r="A185" s="32"/>
      <c r="B185" s="48" t="s">
        <v>207</v>
      </c>
      <c r="C185" s="32" t="s">
        <v>34</v>
      </c>
      <c r="D185" s="33">
        <v>53</v>
      </c>
      <c r="E185" s="33">
        <v>176.47058823529412</v>
      </c>
      <c r="F185" s="33">
        <f t="shared" si="39"/>
        <v>9352.941176470587</v>
      </c>
      <c r="G185" s="34">
        <f t="shared" si="30"/>
        <v>164.04098360655738</v>
      </c>
      <c r="H185" s="33">
        <f t="shared" si="40"/>
        <v>8694.172131147541</v>
      </c>
      <c r="I185" s="33">
        <f t="shared" si="41"/>
        <v>200.13</v>
      </c>
      <c r="J185" s="147">
        <f t="shared" si="42"/>
        <v>10606.89</v>
      </c>
      <c r="L185" s="5"/>
      <c r="M185" s="5"/>
      <c r="O185" s="34">
        <v>200.13</v>
      </c>
      <c r="Q185" s="34">
        <f t="shared" si="31"/>
        <v>164.04098360655738</v>
      </c>
    </row>
    <row r="186" spans="1:17" s="163" customFormat="1" ht="12.75">
      <c r="A186" s="32"/>
      <c r="B186" s="48" t="s">
        <v>208</v>
      </c>
      <c r="C186" s="32" t="s">
        <v>34</v>
      </c>
      <c r="D186" s="33">
        <v>35.7</v>
      </c>
      <c r="E186" s="33">
        <v>176.47058823529412</v>
      </c>
      <c r="F186" s="33">
        <f t="shared" si="39"/>
        <v>6300</v>
      </c>
      <c r="G186" s="34">
        <f t="shared" si="30"/>
        <v>164.04098360655738</v>
      </c>
      <c r="H186" s="33">
        <f t="shared" si="40"/>
        <v>5856.263114754099</v>
      </c>
      <c r="I186" s="33">
        <f t="shared" si="41"/>
        <v>200.13</v>
      </c>
      <c r="J186" s="147">
        <f t="shared" si="42"/>
        <v>7144.6410000000005</v>
      </c>
      <c r="L186" s="5"/>
      <c r="M186" s="5"/>
      <c r="O186" s="34">
        <v>200.13</v>
      </c>
      <c r="Q186" s="34">
        <f t="shared" si="31"/>
        <v>164.04098360655738</v>
      </c>
    </row>
    <row r="187" spans="1:17" s="163" customFormat="1" ht="12.75">
      <c r="A187" s="32"/>
      <c r="B187" s="48" t="s">
        <v>209</v>
      </c>
      <c r="C187" s="32" t="s">
        <v>49</v>
      </c>
      <c r="D187" s="33">
        <v>65.8</v>
      </c>
      <c r="E187" s="33">
        <v>17.647058823529413</v>
      </c>
      <c r="F187" s="33">
        <f t="shared" si="39"/>
        <v>1161.1764705882354</v>
      </c>
      <c r="G187" s="34">
        <f t="shared" si="30"/>
        <v>16.401639344262296</v>
      </c>
      <c r="H187" s="33">
        <f t="shared" si="40"/>
        <v>1079.227868852459</v>
      </c>
      <c r="I187" s="33">
        <f t="shared" si="41"/>
        <v>20.01</v>
      </c>
      <c r="J187" s="147">
        <f t="shared" si="42"/>
        <v>1316.6580000000001</v>
      </c>
      <c r="L187" s="5"/>
      <c r="M187" s="5"/>
      <c r="O187" s="34">
        <v>20.01</v>
      </c>
      <c r="Q187" s="34">
        <f t="shared" si="31"/>
        <v>16.401639344262296</v>
      </c>
    </row>
    <row r="188" spans="1:17" s="163" customFormat="1" ht="12.75">
      <c r="A188" s="32"/>
      <c r="B188" s="48" t="s">
        <v>210</v>
      </c>
      <c r="C188" s="32" t="s">
        <v>49</v>
      </c>
      <c r="D188" s="33">
        <f>D187+(2*2)+(2*0.4)+(2*2.45)+(2.6+0.8+1.55+0.5+1.55)+(1.8+0.5+1.2)+(2.25+4.85+6.4)</f>
        <v>99.5</v>
      </c>
      <c r="E188" s="33">
        <v>17.647058823529413</v>
      </c>
      <c r="F188" s="33">
        <f t="shared" si="39"/>
        <v>1755.8823529411766</v>
      </c>
      <c r="G188" s="34">
        <f t="shared" si="30"/>
        <v>16.401639344262296</v>
      </c>
      <c r="H188" s="33">
        <f t="shared" si="40"/>
        <v>1631.9631147540986</v>
      </c>
      <c r="I188" s="33">
        <f t="shared" si="41"/>
        <v>20.01</v>
      </c>
      <c r="J188" s="147">
        <f t="shared" si="42"/>
        <v>1990.9950000000001</v>
      </c>
      <c r="L188" s="5"/>
      <c r="M188" s="5"/>
      <c r="O188" s="34">
        <v>20.01</v>
      </c>
      <c r="Q188" s="34">
        <f t="shared" si="31"/>
        <v>16.401639344262296</v>
      </c>
    </row>
    <row r="189" spans="1:17" s="163" customFormat="1" ht="12.75">
      <c r="A189" s="32"/>
      <c r="B189" s="48" t="s">
        <v>211</v>
      </c>
      <c r="C189" s="32" t="s">
        <v>49</v>
      </c>
      <c r="D189" s="33">
        <f>5*(3.9+1.2)+(4*1.65)+3*(2.55+1.65)+6*(1.65+1.05)+(1.2*4)+(0.8*6)+2*(1.65*4*3)+(3*0.9*3)+2*(1.65*3)+(0.6*3)+(0.45*2)</f>
        <v>130.8</v>
      </c>
      <c r="E189" s="33">
        <v>17.647058823529413</v>
      </c>
      <c r="F189" s="33">
        <f t="shared" si="39"/>
        <v>2308.2352941176473</v>
      </c>
      <c r="G189" s="34">
        <f t="shared" si="30"/>
        <v>16.401639344262296</v>
      </c>
      <c r="H189" s="33">
        <f t="shared" si="40"/>
        <v>2145.3344262295086</v>
      </c>
      <c r="I189" s="33">
        <f t="shared" si="41"/>
        <v>20.01</v>
      </c>
      <c r="J189" s="147">
        <f t="shared" si="42"/>
        <v>2617.3080000000004</v>
      </c>
      <c r="L189" s="5"/>
      <c r="M189" s="5"/>
      <c r="O189" s="34">
        <v>20.01</v>
      </c>
      <c r="Q189" s="34">
        <f t="shared" si="31"/>
        <v>16.401639344262296</v>
      </c>
    </row>
    <row r="190" spans="1:17" s="163" customFormat="1" ht="12.75">
      <c r="A190" s="32"/>
      <c r="B190" s="48" t="s">
        <v>212</v>
      </c>
      <c r="C190" s="32" t="s">
        <v>49</v>
      </c>
      <c r="D190" s="33">
        <v>90.4</v>
      </c>
      <c r="E190" s="33">
        <v>17.647058823529413</v>
      </c>
      <c r="F190" s="33">
        <f t="shared" si="39"/>
        <v>1595.294117647059</v>
      </c>
      <c r="G190" s="34">
        <f t="shared" si="30"/>
        <v>16.401639344262296</v>
      </c>
      <c r="H190" s="33">
        <f t="shared" si="40"/>
        <v>1482.7081967213117</v>
      </c>
      <c r="I190" s="33">
        <f t="shared" si="41"/>
        <v>20.01</v>
      </c>
      <c r="J190" s="147">
        <f t="shared" si="42"/>
        <v>1808.9040000000002</v>
      </c>
      <c r="L190" s="5"/>
      <c r="M190" s="5"/>
      <c r="O190" s="34">
        <v>20.01</v>
      </c>
      <c r="Q190" s="34">
        <f t="shared" si="31"/>
        <v>16.401639344262296</v>
      </c>
    </row>
    <row r="191" spans="1:17" s="163" customFormat="1" ht="12.75">
      <c r="A191" s="32"/>
      <c r="B191" s="48" t="s">
        <v>213</v>
      </c>
      <c r="C191" s="32" t="s">
        <v>49</v>
      </c>
      <c r="D191" s="33">
        <v>19.2</v>
      </c>
      <c r="E191" s="33">
        <v>17.647058823529413</v>
      </c>
      <c r="F191" s="33">
        <f t="shared" si="39"/>
        <v>338.8235294117647</v>
      </c>
      <c r="G191" s="34">
        <f t="shared" si="30"/>
        <v>16.401639344262296</v>
      </c>
      <c r="H191" s="33">
        <f t="shared" si="40"/>
        <v>314.9114754098361</v>
      </c>
      <c r="I191" s="33">
        <f t="shared" si="41"/>
        <v>20.01</v>
      </c>
      <c r="J191" s="147">
        <f t="shared" si="42"/>
        <v>384.192</v>
      </c>
      <c r="L191" s="5"/>
      <c r="M191" s="5"/>
      <c r="O191" s="34">
        <v>20.01</v>
      </c>
      <c r="Q191" s="34">
        <f t="shared" si="31"/>
        <v>16.401639344262296</v>
      </c>
    </row>
    <row r="192" spans="1:17" s="163" customFormat="1" ht="12.75">
      <c r="A192" s="32"/>
      <c r="B192" s="48" t="s">
        <v>214</v>
      </c>
      <c r="C192" s="50" t="s">
        <v>93</v>
      </c>
      <c r="D192" s="33">
        <v>2</v>
      </c>
      <c r="E192" s="33">
        <v>88.23529411764706</v>
      </c>
      <c r="F192" s="33">
        <f t="shared" si="39"/>
        <v>176.47058823529412</v>
      </c>
      <c r="G192" s="34">
        <f t="shared" si="30"/>
        <v>82.01639344262296</v>
      </c>
      <c r="H192" s="33">
        <f t="shared" si="40"/>
        <v>164.0327868852459</v>
      </c>
      <c r="I192" s="33">
        <f t="shared" si="41"/>
        <v>100.06</v>
      </c>
      <c r="J192" s="147">
        <f t="shared" si="42"/>
        <v>200.12</v>
      </c>
      <c r="L192" s="5"/>
      <c r="M192" s="5"/>
      <c r="O192" s="34">
        <v>100.06</v>
      </c>
      <c r="Q192" s="34">
        <f t="shared" si="31"/>
        <v>82.01639344262296</v>
      </c>
    </row>
    <row r="193" spans="1:17" s="163" customFormat="1" ht="12.75">
      <c r="A193" s="32" t="s">
        <v>873</v>
      </c>
      <c r="B193" s="48" t="s">
        <v>215</v>
      </c>
      <c r="C193" s="32" t="s">
        <v>49</v>
      </c>
      <c r="D193" s="33">
        <v>10.9</v>
      </c>
      <c r="E193" s="33">
        <v>53.92156862745098</v>
      </c>
      <c r="F193" s="33">
        <f t="shared" si="39"/>
        <v>587.7450980392157</v>
      </c>
      <c r="G193" s="34">
        <f t="shared" si="30"/>
        <v>50.122950819672134</v>
      </c>
      <c r="H193" s="33">
        <f t="shared" si="40"/>
        <v>546.3401639344263</v>
      </c>
      <c r="I193" s="33">
        <f t="shared" si="41"/>
        <v>61.150000000000006</v>
      </c>
      <c r="J193" s="147">
        <f t="shared" si="42"/>
        <v>666.5350000000001</v>
      </c>
      <c r="L193" s="5"/>
      <c r="M193" s="5"/>
      <c r="O193" s="34">
        <v>61.15</v>
      </c>
      <c r="Q193" s="34">
        <f t="shared" si="31"/>
        <v>50.122950819672134</v>
      </c>
    </row>
    <row r="194" spans="1:17" s="163" customFormat="1" ht="12.75">
      <c r="A194" s="32"/>
      <c r="B194" s="48" t="s">
        <v>216</v>
      </c>
      <c r="C194" s="32" t="s">
        <v>49</v>
      </c>
      <c r="D194" s="33">
        <v>11.79</v>
      </c>
      <c r="E194" s="33">
        <v>53.92156862745098</v>
      </c>
      <c r="F194" s="33">
        <f t="shared" si="39"/>
        <v>635.7352941176471</v>
      </c>
      <c r="G194" s="34">
        <f t="shared" si="30"/>
        <v>50.122950819672134</v>
      </c>
      <c r="H194" s="33">
        <f t="shared" si="40"/>
        <v>590.9495901639344</v>
      </c>
      <c r="I194" s="33">
        <f t="shared" si="41"/>
        <v>61.150000000000006</v>
      </c>
      <c r="J194" s="147">
        <f t="shared" si="42"/>
        <v>720.9585</v>
      </c>
      <c r="L194" s="5"/>
      <c r="M194" s="5"/>
      <c r="O194" s="34">
        <v>61.15</v>
      </c>
      <c r="Q194" s="34">
        <f t="shared" si="31"/>
        <v>50.122950819672134</v>
      </c>
    </row>
    <row r="195" spans="1:17" s="163" customFormat="1" ht="12.75">
      <c r="A195" s="32"/>
      <c r="B195" s="48" t="s">
        <v>217</v>
      </c>
      <c r="C195" s="50" t="s">
        <v>93</v>
      </c>
      <c r="D195" s="33">
        <v>1</v>
      </c>
      <c r="E195" s="33">
        <v>196.078431372549</v>
      </c>
      <c r="F195" s="33">
        <f t="shared" si="39"/>
        <v>196.078431372549</v>
      </c>
      <c r="G195" s="34">
        <f t="shared" si="30"/>
        <v>182.26229508196724</v>
      </c>
      <c r="H195" s="33">
        <f t="shared" si="40"/>
        <v>182.26229508196724</v>
      </c>
      <c r="I195" s="33">
        <f t="shared" si="41"/>
        <v>222.36</v>
      </c>
      <c r="J195" s="147">
        <f t="shared" si="42"/>
        <v>222.36</v>
      </c>
      <c r="L195" s="5"/>
      <c r="M195" s="5"/>
      <c r="O195" s="34">
        <v>222.36</v>
      </c>
      <c r="Q195" s="34">
        <f t="shared" si="31"/>
        <v>182.26229508196724</v>
      </c>
    </row>
    <row r="196" spans="1:17" s="159" customFormat="1" ht="12.75">
      <c r="A196" s="32"/>
      <c r="B196" s="48" t="s">
        <v>218</v>
      </c>
      <c r="C196" s="32" t="s">
        <v>219</v>
      </c>
      <c r="D196" s="33">
        <v>2</v>
      </c>
      <c r="E196" s="33">
        <v>83.33333333333333</v>
      </c>
      <c r="F196" s="33">
        <f t="shared" si="39"/>
        <v>166.66666666666666</v>
      </c>
      <c r="G196" s="34">
        <f t="shared" si="30"/>
        <v>77.45901639344262</v>
      </c>
      <c r="H196" s="33">
        <f t="shared" si="40"/>
        <v>154.91803278688525</v>
      </c>
      <c r="I196" s="33">
        <f t="shared" si="41"/>
        <v>94.5</v>
      </c>
      <c r="J196" s="147">
        <f t="shared" si="42"/>
        <v>189</v>
      </c>
      <c r="L196" s="5"/>
      <c r="M196" s="5"/>
      <c r="O196" s="34">
        <v>94.5</v>
      </c>
      <c r="Q196" s="34">
        <f t="shared" si="31"/>
        <v>77.45901639344262</v>
      </c>
    </row>
    <row r="197" spans="1:17" s="159" customFormat="1" ht="12.75">
      <c r="A197" s="32"/>
      <c r="B197" s="48" t="s">
        <v>220</v>
      </c>
      <c r="C197" s="32" t="s">
        <v>93</v>
      </c>
      <c r="D197" s="33">
        <v>8</v>
      </c>
      <c r="E197" s="33">
        <v>83.33333333333333</v>
      </c>
      <c r="F197" s="33">
        <f t="shared" si="39"/>
        <v>666.6666666666666</v>
      </c>
      <c r="G197" s="34">
        <f t="shared" si="30"/>
        <v>77.45901639344262</v>
      </c>
      <c r="H197" s="33">
        <f t="shared" si="40"/>
        <v>619.672131147541</v>
      </c>
      <c r="I197" s="33">
        <f t="shared" si="41"/>
        <v>94.5</v>
      </c>
      <c r="J197" s="147">
        <f t="shared" si="42"/>
        <v>756</v>
      </c>
      <c r="L197" s="5"/>
      <c r="M197" s="5"/>
      <c r="O197" s="34">
        <v>94.5</v>
      </c>
      <c r="Q197" s="34">
        <f t="shared" si="31"/>
        <v>77.45901639344262</v>
      </c>
    </row>
    <row r="198" spans="1:17" s="159" customFormat="1" ht="12.75">
      <c r="A198" s="32"/>
      <c r="B198" s="48" t="s">
        <v>221</v>
      </c>
      <c r="C198" s="32" t="s">
        <v>219</v>
      </c>
      <c r="D198" s="33">
        <v>2</v>
      </c>
      <c r="E198" s="33">
        <v>117.6470588235294</v>
      </c>
      <c r="F198" s="33">
        <f t="shared" si="39"/>
        <v>235.2941176470588</v>
      </c>
      <c r="G198" s="34">
        <f t="shared" si="30"/>
        <v>109.36065573770492</v>
      </c>
      <c r="H198" s="33">
        <f t="shared" si="40"/>
        <v>218.72131147540983</v>
      </c>
      <c r="I198" s="33">
        <f t="shared" si="41"/>
        <v>133.42</v>
      </c>
      <c r="J198" s="147">
        <f t="shared" si="42"/>
        <v>266.84</v>
      </c>
      <c r="L198" s="5"/>
      <c r="M198" s="5"/>
      <c r="O198" s="34">
        <v>133.42</v>
      </c>
      <c r="Q198" s="34">
        <f t="shared" si="31"/>
        <v>109.36065573770492</v>
      </c>
    </row>
    <row r="199" spans="1:17" s="159" customFormat="1" ht="12.75">
      <c r="A199" s="32"/>
      <c r="B199" s="48" t="s">
        <v>222</v>
      </c>
      <c r="C199" s="32" t="s">
        <v>49</v>
      </c>
      <c r="D199" s="33">
        <v>2.85</v>
      </c>
      <c r="E199" s="33">
        <v>63.72549019607843</v>
      </c>
      <c r="F199" s="33">
        <f t="shared" si="39"/>
        <v>181.61764705882354</v>
      </c>
      <c r="G199" s="34">
        <f t="shared" si="30"/>
        <v>59.23770491803278</v>
      </c>
      <c r="H199" s="33">
        <f t="shared" si="40"/>
        <v>168.82745901639345</v>
      </c>
      <c r="I199" s="33">
        <f t="shared" si="41"/>
        <v>72.27</v>
      </c>
      <c r="J199" s="147">
        <f t="shared" si="42"/>
        <v>205.96949999999998</v>
      </c>
      <c r="L199" s="5"/>
      <c r="M199" s="5"/>
      <c r="O199" s="34">
        <v>72.27</v>
      </c>
      <c r="Q199" s="34">
        <f t="shared" si="31"/>
        <v>59.23770491803278</v>
      </c>
    </row>
    <row r="200" spans="1:17" s="159" customFormat="1" ht="12.75">
      <c r="A200" s="32"/>
      <c r="B200" s="48" t="s">
        <v>223</v>
      </c>
      <c r="C200" s="32" t="s">
        <v>49</v>
      </c>
      <c r="D200" s="33">
        <f>4.6*2</f>
        <v>9.2</v>
      </c>
      <c r="E200" s="33">
        <v>63.72549019607843</v>
      </c>
      <c r="F200" s="33">
        <f t="shared" si="39"/>
        <v>586.2745098039215</v>
      </c>
      <c r="G200" s="34">
        <f t="shared" si="30"/>
        <v>59.23770491803278</v>
      </c>
      <c r="H200" s="33">
        <f t="shared" si="40"/>
        <v>544.9868852459016</v>
      </c>
      <c r="I200" s="33">
        <f t="shared" si="41"/>
        <v>72.27</v>
      </c>
      <c r="J200" s="147">
        <f t="shared" si="42"/>
        <v>664.8839999999999</v>
      </c>
      <c r="L200" s="5"/>
      <c r="M200" s="5"/>
      <c r="O200" s="34">
        <v>72.27</v>
      </c>
      <c r="Q200" s="34">
        <f t="shared" si="31"/>
        <v>59.23770491803278</v>
      </c>
    </row>
    <row r="201" spans="1:17" s="159" customFormat="1" ht="12.75">
      <c r="A201" s="32"/>
      <c r="B201" s="48" t="s">
        <v>224</v>
      </c>
      <c r="C201" s="50" t="s">
        <v>93</v>
      </c>
      <c r="D201" s="33">
        <v>3</v>
      </c>
      <c r="E201" s="33">
        <v>73.52941176470588</v>
      </c>
      <c r="F201" s="33">
        <f t="shared" si="39"/>
        <v>220.58823529411765</v>
      </c>
      <c r="G201" s="34">
        <f t="shared" si="30"/>
        <v>68.35245901639344</v>
      </c>
      <c r="H201" s="33">
        <f t="shared" si="40"/>
        <v>205.05737704918033</v>
      </c>
      <c r="I201" s="33">
        <f t="shared" si="41"/>
        <v>83.39</v>
      </c>
      <c r="J201" s="147">
        <f t="shared" si="42"/>
        <v>250.17000000000002</v>
      </c>
      <c r="L201" s="5"/>
      <c r="M201" s="5"/>
      <c r="O201" s="34">
        <v>83.39</v>
      </c>
      <c r="Q201" s="34">
        <f t="shared" si="31"/>
        <v>68.35245901639344</v>
      </c>
    </row>
    <row r="202" spans="1:17" s="159" customFormat="1" ht="12.75">
      <c r="A202" s="32"/>
      <c r="B202" s="48" t="s">
        <v>225</v>
      </c>
      <c r="C202" s="50" t="s">
        <v>93</v>
      </c>
      <c r="D202" s="33">
        <v>2</v>
      </c>
      <c r="E202" s="33">
        <v>441.1764705882353</v>
      </c>
      <c r="F202" s="33">
        <f t="shared" si="39"/>
        <v>882.3529411764706</v>
      </c>
      <c r="G202" s="34">
        <f t="shared" si="30"/>
        <v>410.09016393442624</v>
      </c>
      <c r="H202" s="33">
        <f t="shared" si="40"/>
        <v>820.1803278688525</v>
      </c>
      <c r="I202" s="33">
        <f t="shared" si="41"/>
        <v>500.31</v>
      </c>
      <c r="J202" s="147">
        <f t="shared" si="42"/>
        <v>1000.62</v>
      </c>
      <c r="L202" s="5"/>
      <c r="M202" s="5"/>
      <c r="O202" s="34">
        <v>500.31</v>
      </c>
      <c r="Q202" s="34">
        <f t="shared" si="31"/>
        <v>410.09016393442624</v>
      </c>
    </row>
    <row r="203" spans="1:17" s="159" customFormat="1" ht="12.75">
      <c r="A203" s="32"/>
      <c r="B203" s="48" t="s">
        <v>226</v>
      </c>
      <c r="C203" s="50" t="s">
        <v>93</v>
      </c>
      <c r="D203" s="33">
        <v>1</v>
      </c>
      <c r="E203" s="33">
        <v>49.01960784313725</v>
      </c>
      <c r="F203" s="33">
        <f t="shared" si="39"/>
        <v>49.01960784313725</v>
      </c>
      <c r="G203" s="34">
        <f t="shared" si="30"/>
        <v>45.56557377049181</v>
      </c>
      <c r="H203" s="33">
        <f t="shared" si="40"/>
        <v>45.56557377049181</v>
      </c>
      <c r="I203" s="33">
        <f t="shared" si="41"/>
        <v>55.59</v>
      </c>
      <c r="J203" s="147">
        <f t="shared" si="42"/>
        <v>55.59</v>
      </c>
      <c r="L203" s="5"/>
      <c r="M203" s="5"/>
      <c r="O203" s="34">
        <v>55.59</v>
      </c>
      <c r="Q203" s="34">
        <f t="shared" si="31"/>
        <v>45.56557377049181</v>
      </c>
    </row>
    <row r="204" spans="1:17" s="159" customFormat="1" ht="12.75">
      <c r="A204" s="199" t="s">
        <v>227</v>
      </c>
      <c r="B204" s="200"/>
      <c r="C204" s="200"/>
      <c r="D204" s="200"/>
      <c r="E204" s="201"/>
      <c r="F204" s="24">
        <f>SUM(F183:F203)</f>
        <v>36926.27450980392</v>
      </c>
      <c r="G204" s="34">
        <f t="shared" si="30"/>
        <v>0</v>
      </c>
      <c r="H204" s="24">
        <f>SUM(H183:H203)</f>
        <v>34324.30737704919</v>
      </c>
      <c r="I204" s="34"/>
      <c r="J204" s="24">
        <f>SUM(J183:J203)</f>
        <v>41875.655</v>
      </c>
      <c r="L204" s="146"/>
      <c r="M204" s="146"/>
      <c r="O204" s="34"/>
      <c r="Q204" s="34">
        <f t="shared" si="31"/>
        <v>0</v>
      </c>
    </row>
    <row r="205" spans="1:17" s="161" customFormat="1" ht="6" customHeight="1">
      <c r="A205" s="230"/>
      <c r="B205" s="193"/>
      <c r="C205" s="193"/>
      <c r="D205" s="193"/>
      <c r="E205" s="193"/>
      <c r="F205" s="194"/>
      <c r="G205" s="34">
        <f t="shared" si="30"/>
        <v>0</v>
      </c>
      <c r="H205" s="34"/>
      <c r="I205" s="34"/>
      <c r="J205" s="160"/>
      <c r="L205" s="5"/>
      <c r="M205" s="5"/>
      <c r="O205" s="34"/>
      <c r="Q205" s="34">
        <f t="shared" si="31"/>
        <v>0</v>
      </c>
    </row>
    <row r="206" spans="1:17" s="159" customFormat="1" ht="12.75">
      <c r="A206" s="60" t="s">
        <v>228</v>
      </c>
      <c r="B206" s="43" t="s">
        <v>229</v>
      </c>
      <c r="C206" s="44"/>
      <c r="D206" s="33"/>
      <c r="E206" s="34"/>
      <c r="F206" s="33"/>
      <c r="G206" s="34">
        <f t="shared" si="30"/>
        <v>0</v>
      </c>
      <c r="H206" s="34"/>
      <c r="I206" s="34"/>
      <c r="J206" s="160"/>
      <c r="L206" s="5"/>
      <c r="M206" s="5"/>
      <c r="O206" s="34"/>
      <c r="Q206" s="34">
        <f t="shared" si="31"/>
        <v>0</v>
      </c>
    </row>
    <row r="207" spans="1:17" s="159" customFormat="1" ht="12.75">
      <c r="A207" s="60" t="s">
        <v>230</v>
      </c>
      <c r="B207" s="43" t="s">
        <v>231</v>
      </c>
      <c r="C207" s="44"/>
      <c r="D207" s="33"/>
      <c r="E207" s="34"/>
      <c r="F207" s="33"/>
      <c r="G207" s="34">
        <f t="shared" si="30"/>
        <v>0</v>
      </c>
      <c r="H207" s="34"/>
      <c r="I207" s="34"/>
      <c r="J207" s="160"/>
      <c r="L207" s="5"/>
      <c r="M207" s="5"/>
      <c r="O207" s="34"/>
      <c r="Q207" s="34">
        <f t="shared" si="31"/>
        <v>0</v>
      </c>
    </row>
    <row r="208" spans="1:17" s="159" customFormat="1" ht="12.75">
      <c r="A208" s="60" t="s">
        <v>232</v>
      </c>
      <c r="B208" s="43" t="s">
        <v>233</v>
      </c>
      <c r="C208" s="44"/>
      <c r="D208" s="33"/>
      <c r="E208" s="34"/>
      <c r="F208" s="33"/>
      <c r="G208" s="34">
        <f aca="true" t="shared" si="43" ref="G208:G271">Q208</f>
        <v>0</v>
      </c>
      <c r="H208" s="34"/>
      <c r="I208" s="34"/>
      <c r="J208" s="160"/>
      <c r="L208" s="5"/>
      <c r="M208" s="5"/>
      <c r="O208" s="34"/>
      <c r="Q208" s="34">
        <f aca="true" t="shared" si="44" ref="Q208:Q271">O208/$P$13</f>
        <v>0</v>
      </c>
    </row>
    <row r="209" spans="1:17" s="159" customFormat="1" ht="12.75">
      <c r="A209" s="60" t="s">
        <v>234</v>
      </c>
      <c r="B209" s="43" t="s">
        <v>235</v>
      </c>
      <c r="C209" s="44"/>
      <c r="D209" s="33"/>
      <c r="E209" s="34"/>
      <c r="F209" s="33"/>
      <c r="G209" s="34">
        <f t="shared" si="43"/>
        <v>0</v>
      </c>
      <c r="H209" s="34"/>
      <c r="I209" s="34"/>
      <c r="J209" s="160"/>
      <c r="L209" s="5"/>
      <c r="M209" s="5"/>
      <c r="O209" s="34"/>
      <c r="Q209" s="34">
        <f t="shared" si="44"/>
        <v>0</v>
      </c>
    </row>
    <row r="210" spans="1:17" s="159" customFormat="1" ht="12.75">
      <c r="A210" s="50"/>
      <c r="B210" s="52" t="s">
        <v>236</v>
      </c>
      <c r="C210" s="50" t="s">
        <v>49</v>
      </c>
      <c r="D210" s="33">
        <v>172</v>
      </c>
      <c r="E210" s="34">
        <v>5.06</v>
      </c>
      <c r="F210" s="33">
        <f>E210*D210</f>
        <v>870.3199999999999</v>
      </c>
      <c r="G210" s="34">
        <f t="shared" si="43"/>
        <v>4.704918032786885</v>
      </c>
      <c r="H210" s="33">
        <f aca="true" t="shared" si="45" ref="H210:H243">D210*G210</f>
        <v>809.2459016393443</v>
      </c>
      <c r="I210" s="33">
        <f aca="true" t="shared" si="46" ref="I210:I243">G210+G210*$K$12</f>
        <v>5.74</v>
      </c>
      <c r="J210" s="147">
        <f aca="true" t="shared" si="47" ref="J210:J243">D210*I210</f>
        <v>987.2800000000001</v>
      </c>
      <c r="L210" s="5"/>
      <c r="M210" s="5"/>
      <c r="O210" s="34">
        <v>5.74</v>
      </c>
      <c r="Q210" s="34">
        <f t="shared" si="44"/>
        <v>4.704918032786885</v>
      </c>
    </row>
    <row r="211" spans="1:17" s="159" customFormat="1" ht="12.75">
      <c r="A211" s="50"/>
      <c r="B211" s="52" t="s">
        <v>237</v>
      </c>
      <c r="C211" s="50" t="s">
        <v>49</v>
      </c>
      <c r="D211" s="33">
        <v>169</v>
      </c>
      <c r="E211" s="34">
        <v>6.32</v>
      </c>
      <c r="F211" s="33">
        <f>E211*D211</f>
        <v>1068.0800000000002</v>
      </c>
      <c r="G211" s="34">
        <f t="shared" si="43"/>
        <v>5.877049180327869</v>
      </c>
      <c r="H211" s="33">
        <f t="shared" si="45"/>
        <v>993.2213114754098</v>
      </c>
      <c r="I211" s="33">
        <f t="shared" si="46"/>
        <v>7.17</v>
      </c>
      <c r="J211" s="147">
        <f t="shared" si="47"/>
        <v>1211.73</v>
      </c>
      <c r="L211" s="5"/>
      <c r="M211" s="5"/>
      <c r="O211" s="34">
        <v>7.17</v>
      </c>
      <c r="Q211" s="34">
        <f t="shared" si="44"/>
        <v>5.877049180327869</v>
      </c>
    </row>
    <row r="212" spans="1:17" s="159" customFormat="1" ht="12.75">
      <c r="A212" s="50"/>
      <c r="B212" s="52" t="s">
        <v>238</v>
      </c>
      <c r="C212" s="50" t="s">
        <v>49</v>
      </c>
      <c r="D212" s="33">
        <v>66</v>
      </c>
      <c r="E212" s="34">
        <v>6.91</v>
      </c>
      <c r="F212" s="33">
        <f>E212*D212</f>
        <v>456.06</v>
      </c>
      <c r="G212" s="34">
        <f t="shared" si="43"/>
        <v>6.426229508196721</v>
      </c>
      <c r="H212" s="33">
        <f t="shared" si="45"/>
        <v>424.1311475409836</v>
      </c>
      <c r="I212" s="33">
        <f t="shared" si="46"/>
        <v>7.84</v>
      </c>
      <c r="J212" s="147">
        <f t="shared" si="47"/>
        <v>517.4399999999999</v>
      </c>
      <c r="L212" s="5"/>
      <c r="M212" s="5"/>
      <c r="O212" s="34">
        <v>7.84</v>
      </c>
      <c r="Q212" s="34">
        <f t="shared" si="44"/>
        <v>6.426229508196721</v>
      </c>
    </row>
    <row r="213" spans="1:17" s="159" customFormat="1" ht="12.75">
      <c r="A213" s="50"/>
      <c r="B213" s="52" t="s">
        <v>239</v>
      </c>
      <c r="C213" s="50" t="s">
        <v>49</v>
      </c>
      <c r="D213" s="33">
        <v>39</v>
      </c>
      <c r="E213" s="34">
        <v>7.15</v>
      </c>
      <c r="F213" s="33">
        <f>E213*D213</f>
        <v>278.85</v>
      </c>
      <c r="G213" s="34">
        <f t="shared" si="43"/>
        <v>6.647540983606557</v>
      </c>
      <c r="H213" s="33">
        <f t="shared" si="45"/>
        <v>259.25409836065575</v>
      </c>
      <c r="I213" s="33">
        <f t="shared" si="46"/>
        <v>8.11</v>
      </c>
      <c r="J213" s="147">
        <f t="shared" si="47"/>
        <v>316.28999999999996</v>
      </c>
      <c r="L213" s="5"/>
      <c r="M213" s="5"/>
      <c r="O213" s="34">
        <v>8.11</v>
      </c>
      <c r="Q213" s="34">
        <f t="shared" si="44"/>
        <v>6.647540983606557</v>
      </c>
    </row>
    <row r="214" spans="1:17" s="161" customFormat="1" ht="12.75">
      <c r="A214" s="50"/>
      <c r="B214" s="52" t="s">
        <v>240</v>
      </c>
      <c r="C214" s="50" t="s">
        <v>49</v>
      </c>
      <c r="D214" s="33">
        <v>87</v>
      </c>
      <c r="E214" s="34">
        <v>7.35</v>
      </c>
      <c r="F214" s="33">
        <f>E214*D214</f>
        <v>639.4499999999999</v>
      </c>
      <c r="G214" s="34">
        <f t="shared" si="43"/>
        <v>6.836065573770492</v>
      </c>
      <c r="H214" s="33">
        <f t="shared" si="45"/>
        <v>594.7377049180328</v>
      </c>
      <c r="I214" s="33">
        <f t="shared" si="46"/>
        <v>8.34</v>
      </c>
      <c r="J214" s="147">
        <f t="shared" si="47"/>
        <v>725.58</v>
      </c>
      <c r="L214" s="5"/>
      <c r="M214" s="5"/>
      <c r="O214" s="34">
        <v>8.34</v>
      </c>
      <c r="Q214" s="34">
        <f t="shared" si="44"/>
        <v>6.836065573770492</v>
      </c>
    </row>
    <row r="215" spans="1:17" s="159" customFormat="1" ht="10.5" customHeight="1">
      <c r="A215" s="60" t="s">
        <v>241</v>
      </c>
      <c r="B215" s="27" t="s">
        <v>242</v>
      </c>
      <c r="C215" s="27"/>
      <c r="D215" s="24"/>
      <c r="E215" s="34"/>
      <c r="F215" s="24"/>
      <c r="G215" s="34">
        <f t="shared" si="43"/>
        <v>0</v>
      </c>
      <c r="H215" s="33">
        <f t="shared" si="45"/>
        <v>0</v>
      </c>
      <c r="I215" s="33">
        <f t="shared" si="46"/>
        <v>0</v>
      </c>
      <c r="J215" s="147">
        <f t="shared" si="47"/>
        <v>0</v>
      </c>
      <c r="L215" s="5"/>
      <c r="M215" s="5"/>
      <c r="O215" s="34"/>
      <c r="Q215" s="34">
        <f t="shared" si="44"/>
        <v>0</v>
      </c>
    </row>
    <row r="216" spans="1:17" s="159" customFormat="1" ht="12.75">
      <c r="A216" s="50"/>
      <c r="B216" s="52" t="s">
        <v>243</v>
      </c>
      <c r="C216" s="50" t="s">
        <v>93</v>
      </c>
      <c r="D216" s="33">
        <v>125</v>
      </c>
      <c r="E216" s="61">
        <v>5.15</v>
      </c>
      <c r="F216" s="33">
        <f aca="true" t="shared" si="48" ref="F216:F223">E216*D216</f>
        <v>643.75</v>
      </c>
      <c r="G216" s="34">
        <f t="shared" si="43"/>
        <v>4.786885245901639</v>
      </c>
      <c r="H216" s="33">
        <f t="shared" si="45"/>
        <v>598.3606557377049</v>
      </c>
      <c r="I216" s="33">
        <f t="shared" si="46"/>
        <v>5.84</v>
      </c>
      <c r="J216" s="147">
        <f t="shared" si="47"/>
        <v>730</v>
      </c>
      <c r="L216" s="5"/>
      <c r="M216" s="5"/>
      <c r="O216" s="34">
        <v>5.84</v>
      </c>
      <c r="Q216" s="34">
        <f t="shared" si="44"/>
        <v>4.786885245901639</v>
      </c>
    </row>
    <row r="217" spans="1:17" s="159" customFormat="1" ht="12.75">
      <c r="A217" s="50"/>
      <c r="B217" s="52" t="s">
        <v>244</v>
      </c>
      <c r="C217" s="50" t="s">
        <v>93</v>
      </c>
      <c r="D217" s="33">
        <v>30</v>
      </c>
      <c r="E217" s="61">
        <v>6.48</v>
      </c>
      <c r="F217" s="33">
        <f t="shared" si="48"/>
        <v>194.4</v>
      </c>
      <c r="G217" s="34">
        <f t="shared" si="43"/>
        <v>6.024590163934426</v>
      </c>
      <c r="H217" s="33">
        <f t="shared" si="45"/>
        <v>180.7377049180328</v>
      </c>
      <c r="I217" s="33">
        <f t="shared" si="46"/>
        <v>7.35</v>
      </c>
      <c r="J217" s="147">
        <f t="shared" si="47"/>
        <v>220.5</v>
      </c>
      <c r="L217" s="5"/>
      <c r="M217" s="5"/>
      <c r="O217" s="34">
        <v>7.35</v>
      </c>
      <c r="Q217" s="34">
        <f t="shared" si="44"/>
        <v>6.024590163934426</v>
      </c>
    </row>
    <row r="218" spans="1:17" s="159" customFormat="1" ht="12.75">
      <c r="A218" s="50"/>
      <c r="B218" s="52" t="s">
        <v>245</v>
      </c>
      <c r="C218" s="50" t="s">
        <v>93</v>
      </c>
      <c r="D218" s="33">
        <v>30</v>
      </c>
      <c r="E218" s="61">
        <v>9.39</v>
      </c>
      <c r="F218" s="33">
        <f t="shared" si="48"/>
        <v>281.70000000000005</v>
      </c>
      <c r="G218" s="34">
        <f t="shared" si="43"/>
        <v>8.729508196721312</v>
      </c>
      <c r="H218" s="33">
        <f t="shared" si="45"/>
        <v>261.88524590163934</v>
      </c>
      <c r="I218" s="33">
        <f t="shared" si="46"/>
        <v>10.65</v>
      </c>
      <c r="J218" s="147">
        <f t="shared" si="47"/>
        <v>319.5</v>
      </c>
      <c r="L218" s="5"/>
      <c r="M218" s="5"/>
      <c r="O218" s="34">
        <v>10.65</v>
      </c>
      <c r="Q218" s="34">
        <f t="shared" si="44"/>
        <v>8.729508196721312</v>
      </c>
    </row>
    <row r="219" spans="1:17" s="159" customFormat="1" ht="12.75">
      <c r="A219" s="50"/>
      <c r="B219" s="52" t="s">
        <v>246</v>
      </c>
      <c r="C219" s="50" t="s">
        <v>93</v>
      </c>
      <c r="D219" s="33">
        <v>11</v>
      </c>
      <c r="E219" s="61">
        <v>13.2</v>
      </c>
      <c r="F219" s="33">
        <f t="shared" si="48"/>
        <v>145.2</v>
      </c>
      <c r="G219" s="34">
        <f t="shared" si="43"/>
        <v>12.27049180327869</v>
      </c>
      <c r="H219" s="33">
        <f t="shared" si="45"/>
        <v>134.97540983606558</v>
      </c>
      <c r="I219" s="33">
        <f t="shared" si="46"/>
        <v>14.970000000000002</v>
      </c>
      <c r="J219" s="147">
        <f t="shared" si="47"/>
        <v>164.67000000000002</v>
      </c>
      <c r="L219" s="5"/>
      <c r="M219" s="5"/>
      <c r="O219" s="34">
        <v>14.97</v>
      </c>
      <c r="Q219" s="34">
        <f t="shared" si="44"/>
        <v>12.27049180327869</v>
      </c>
    </row>
    <row r="220" spans="1:17" s="159" customFormat="1" ht="12.75">
      <c r="A220" s="50"/>
      <c r="B220" s="52" t="s">
        <v>247</v>
      </c>
      <c r="C220" s="50" t="s">
        <v>93</v>
      </c>
      <c r="D220" s="33">
        <v>1</v>
      </c>
      <c r="E220" s="61">
        <v>7.87</v>
      </c>
      <c r="F220" s="33">
        <f t="shared" si="48"/>
        <v>7.87</v>
      </c>
      <c r="G220" s="34">
        <f t="shared" si="43"/>
        <v>7.311475409836065</v>
      </c>
      <c r="H220" s="33">
        <f t="shared" si="45"/>
        <v>7.311475409836065</v>
      </c>
      <c r="I220" s="33">
        <f t="shared" si="46"/>
        <v>8.92</v>
      </c>
      <c r="J220" s="147">
        <f t="shared" si="47"/>
        <v>8.92</v>
      </c>
      <c r="L220" s="5"/>
      <c r="M220" s="5"/>
      <c r="O220" s="34">
        <v>8.92</v>
      </c>
      <c r="Q220" s="34">
        <f t="shared" si="44"/>
        <v>7.311475409836065</v>
      </c>
    </row>
    <row r="221" spans="1:17" s="159" customFormat="1" ht="12.75">
      <c r="A221" s="50"/>
      <c r="B221" s="52" t="s">
        <v>274</v>
      </c>
      <c r="C221" s="50" t="s">
        <v>93</v>
      </c>
      <c r="D221" s="33">
        <v>1</v>
      </c>
      <c r="E221" s="61">
        <v>9.48</v>
      </c>
      <c r="F221" s="33">
        <f t="shared" si="48"/>
        <v>9.48</v>
      </c>
      <c r="G221" s="34">
        <f t="shared" si="43"/>
        <v>8.811475409836065</v>
      </c>
      <c r="H221" s="33">
        <f t="shared" si="45"/>
        <v>8.811475409836065</v>
      </c>
      <c r="I221" s="33">
        <f t="shared" si="46"/>
        <v>10.75</v>
      </c>
      <c r="J221" s="147">
        <f t="shared" si="47"/>
        <v>10.75</v>
      </c>
      <c r="L221" s="5"/>
      <c r="M221" s="5"/>
      <c r="O221" s="34">
        <v>10.75</v>
      </c>
      <c r="Q221" s="34">
        <f t="shared" si="44"/>
        <v>8.811475409836065</v>
      </c>
    </row>
    <row r="222" spans="1:17" s="161" customFormat="1" ht="12.75">
      <c r="A222" s="50"/>
      <c r="B222" s="52" t="s">
        <v>275</v>
      </c>
      <c r="C222" s="50" t="s">
        <v>93</v>
      </c>
      <c r="D222" s="33">
        <v>5</v>
      </c>
      <c r="E222" s="61">
        <v>11.69</v>
      </c>
      <c r="F222" s="33">
        <f t="shared" si="48"/>
        <v>58.449999999999996</v>
      </c>
      <c r="G222" s="34">
        <f t="shared" si="43"/>
        <v>10.868852459016393</v>
      </c>
      <c r="H222" s="33">
        <f t="shared" si="45"/>
        <v>54.34426229508197</v>
      </c>
      <c r="I222" s="33">
        <f t="shared" si="46"/>
        <v>13.26</v>
      </c>
      <c r="J222" s="147">
        <f t="shared" si="47"/>
        <v>66.3</v>
      </c>
      <c r="L222" s="5"/>
      <c r="M222" s="5"/>
      <c r="O222" s="34">
        <v>13.26</v>
      </c>
      <c r="Q222" s="34">
        <f t="shared" si="44"/>
        <v>10.868852459016393</v>
      </c>
    </row>
    <row r="223" spans="1:17" s="159" customFormat="1" ht="12.75">
      <c r="A223" s="50"/>
      <c r="B223" s="52" t="s">
        <v>276</v>
      </c>
      <c r="C223" s="50" t="s">
        <v>93</v>
      </c>
      <c r="D223" s="33">
        <v>1</v>
      </c>
      <c r="E223" s="61">
        <v>15.36</v>
      </c>
      <c r="F223" s="33">
        <f t="shared" si="48"/>
        <v>15.36</v>
      </c>
      <c r="G223" s="34">
        <f t="shared" si="43"/>
        <v>14.278688524590166</v>
      </c>
      <c r="H223" s="33">
        <f t="shared" si="45"/>
        <v>14.278688524590166</v>
      </c>
      <c r="I223" s="33">
        <f t="shared" si="46"/>
        <v>17.42</v>
      </c>
      <c r="J223" s="147">
        <f t="shared" si="47"/>
        <v>17.42</v>
      </c>
      <c r="L223" s="5"/>
      <c r="M223" s="5"/>
      <c r="O223" s="34">
        <v>17.42</v>
      </c>
      <c r="Q223" s="34">
        <f t="shared" si="44"/>
        <v>14.278688524590166</v>
      </c>
    </row>
    <row r="224" spans="1:17" s="159" customFormat="1" ht="12.75">
      <c r="A224" s="60" t="s">
        <v>277</v>
      </c>
      <c r="B224" s="27" t="s">
        <v>278</v>
      </c>
      <c r="C224" s="27"/>
      <c r="D224" s="24"/>
      <c r="E224" s="34"/>
      <c r="F224" s="24"/>
      <c r="G224" s="34">
        <f t="shared" si="43"/>
        <v>0</v>
      </c>
      <c r="H224" s="33">
        <f t="shared" si="45"/>
        <v>0</v>
      </c>
      <c r="I224" s="33">
        <f t="shared" si="46"/>
        <v>0</v>
      </c>
      <c r="J224" s="147">
        <f t="shared" si="47"/>
        <v>0</v>
      </c>
      <c r="L224" s="5"/>
      <c r="M224" s="5"/>
      <c r="O224" s="34"/>
      <c r="Q224" s="34">
        <f t="shared" si="44"/>
        <v>0</v>
      </c>
    </row>
    <row r="225" spans="1:17" s="159" customFormat="1" ht="12.75">
      <c r="A225" s="50"/>
      <c r="B225" s="52" t="s">
        <v>279</v>
      </c>
      <c r="C225" s="50" t="s">
        <v>93</v>
      </c>
      <c r="D225" s="33">
        <v>13</v>
      </c>
      <c r="E225" s="61">
        <v>1.98</v>
      </c>
      <c r="F225" s="33">
        <f aca="true" t="shared" si="49" ref="F225:F231">E225*D225</f>
        <v>25.74</v>
      </c>
      <c r="G225" s="34">
        <f t="shared" si="43"/>
        <v>1.8442622950819672</v>
      </c>
      <c r="H225" s="33">
        <f t="shared" si="45"/>
        <v>23.975409836065573</v>
      </c>
      <c r="I225" s="33">
        <f t="shared" si="46"/>
        <v>2.25</v>
      </c>
      <c r="J225" s="147">
        <f t="shared" si="47"/>
        <v>29.25</v>
      </c>
      <c r="L225" s="5"/>
      <c r="M225" s="5"/>
      <c r="O225" s="34">
        <v>2.25</v>
      </c>
      <c r="Q225" s="34">
        <f t="shared" si="44"/>
        <v>1.8442622950819672</v>
      </c>
    </row>
    <row r="226" spans="1:17" s="159" customFormat="1" ht="12.75">
      <c r="A226" s="50"/>
      <c r="B226" s="52" t="s">
        <v>280</v>
      </c>
      <c r="C226" s="50" t="s">
        <v>93</v>
      </c>
      <c r="D226" s="33">
        <v>4</v>
      </c>
      <c r="E226" s="61">
        <v>3.28</v>
      </c>
      <c r="F226" s="33">
        <f t="shared" si="49"/>
        <v>13.12</v>
      </c>
      <c r="G226" s="34">
        <f t="shared" si="43"/>
        <v>3.0491803278688527</v>
      </c>
      <c r="H226" s="33">
        <f t="shared" si="45"/>
        <v>12.196721311475411</v>
      </c>
      <c r="I226" s="33">
        <f t="shared" si="46"/>
        <v>3.72</v>
      </c>
      <c r="J226" s="147">
        <f t="shared" si="47"/>
        <v>14.88</v>
      </c>
      <c r="L226" s="5"/>
      <c r="M226" s="5"/>
      <c r="O226" s="34">
        <v>3.72</v>
      </c>
      <c r="Q226" s="34">
        <f t="shared" si="44"/>
        <v>3.0491803278688527</v>
      </c>
    </row>
    <row r="227" spans="1:17" s="159" customFormat="1" ht="12.75">
      <c r="A227" s="50"/>
      <c r="B227" s="52" t="s">
        <v>281</v>
      </c>
      <c r="C227" s="50" t="s">
        <v>93</v>
      </c>
      <c r="D227" s="33">
        <v>2</v>
      </c>
      <c r="E227" s="61">
        <v>3.18</v>
      </c>
      <c r="F227" s="33">
        <f t="shared" si="49"/>
        <v>6.36</v>
      </c>
      <c r="G227" s="34">
        <f t="shared" si="43"/>
        <v>2.959016393442623</v>
      </c>
      <c r="H227" s="33">
        <f t="shared" si="45"/>
        <v>5.918032786885246</v>
      </c>
      <c r="I227" s="33">
        <f t="shared" si="46"/>
        <v>3.6100000000000003</v>
      </c>
      <c r="J227" s="147">
        <f t="shared" si="47"/>
        <v>7.220000000000001</v>
      </c>
      <c r="L227" s="5"/>
      <c r="M227" s="5"/>
      <c r="O227" s="34">
        <v>3.61</v>
      </c>
      <c r="Q227" s="34">
        <f t="shared" si="44"/>
        <v>2.959016393442623</v>
      </c>
    </row>
    <row r="228" spans="1:17" s="159" customFormat="1" ht="12.75">
      <c r="A228" s="50"/>
      <c r="B228" s="52" t="s">
        <v>282</v>
      </c>
      <c r="C228" s="50" t="s">
        <v>93</v>
      </c>
      <c r="D228" s="33">
        <v>5</v>
      </c>
      <c r="E228" s="61">
        <v>5.27</v>
      </c>
      <c r="F228" s="33">
        <f t="shared" si="49"/>
        <v>26.349999999999998</v>
      </c>
      <c r="G228" s="34">
        <f t="shared" si="43"/>
        <v>4.901639344262295</v>
      </c>
      <c r="H228" s="33">
        <f t="shared" si="45"/>
        <v>24.508196721311478</v>
      </c>
      <c r="I228" s="33">
        <f t="shared" si="46"/>
        <v>5.98</v>
      </c>
      <c r="J228" s="147">
        <f t="shared" si="47"/>
        <v>29.900000000000002</v>
      </c>
      <c r="L228" s="5"/>
      <c r="M228" s="5"/>
      <c r="O228" s="34">
        <v>5.98</v>
      </c>
      <c r="Q228" s="34">
        <f t="shared" si="44"/>
        <v>4.901639344262295</v>
      </c>
    </row>
    <row r="229" spans="1:17" s="159" customFormat="1" ht="12.75">
      <c r="A229" s="50"/>
      <c r="B229" s="52" t="s">
        <v>283</v>
      </c>
      <c r="C229" s="50" t="s">
        <v>93</v>
      </c>
      <c r="D229" s="33">
        <v>11</v>
      </c>
      <c r="E229" s="61">
        <v>5.37</v>
      </c>
      <c r="F229" s="33">
        <f t="shared" si="49"/>
        <v>59.07</v>
      </c>
      <c r="G229" s="34">
        <f t="shared" si="43"/>
        <v>4.991803278688525</v>
      </c>
      <c r="H229" s="33">
        <f t="shared" si="45"/>
        <v>54.90983606557377</v>
      </c>
      <c r="I229" s="33">
        <f t="shared" si="46"/>
        <v>6.09</v>
      </c>
      <c r="J229" s="147">
        <f t="shared" si="47"/>
        <v>66.99</v>
      </c>
      <c r="L229" s="5"/>
      <c r="M229" s="5"/>
      <c r="O229" s="34">
        <v>6.09</v>
      </c>
      <c r="Q229" s="34">
        <f t="shared" si="44"/>
        <v>4.991803278688525</v>
      </c>
    </row>
    <row r="230" spans="1:17" s="159" customFormat="1" ht="12.75">
      <c r="A230" s="50"/>
      <c r="B230" s="52" t="s">
        <v>284</v>
      </c>
      <c r="C230" s="50" t="s">
        <v>93</v>
      </c>
      <c r="D230" s="33">
        <v>12</v>
      </c>
      <c r="E230" s="61">
        <v>5.07</v>
      </c>
      <c r="F230" s="33">
        <f t="shared" si="49"/>
        <v>60.84</v>
      </c>
      <c r="G230" s="34">
        <f t="shared" si="43"/>
        <v>4.713114754098361</v>
      </c>
      <c r="H230" s="33">
        <f t="shared" si="45"/>
        <v>56.55737704918033</v>
      </c>
      <c r="I230" s="33">
        <f t="shared" si="46"/>
        <v>5.75</v>
      </c>
      <c r="J230" s="147">
        <f t="shared" si="47"/>
        <v>69</v>
      </c>
      <c r="L230" s="5"/>
      <c r="M230" s="5"/>
      <c r="O230" s="34">
        <v>5.75</v>
      </c>
      <c r="Q230" s="34">
        <f t="shared" si="44"/>
        <v>4.713114754098361</v>
      </c>
    </row>
    <row r="231" spans="1:17" s="159" customFormat="1" ht="12.75">
      <c r="A231" s="50"/>
      <c r="B231" s="52" t="s">
        <v>285</v>
      </c>
      <c r="C231" s="50" t="s">
        <v>93</v>
      </c>
      <c r="D231" s="33">
        <v>6</v>
      </c>
      <c r="E231" s="61">
        <v>8.33</v>
      </c>
      <c r="F231" s="33">
        <f t="shared" si="49"/>
        <v>49.980000000000004</v>
      </c>
      <c r="G231" s="34">
        <f t="shared" si="43"/>
        <v>7.745901639344262</v>
      </c>
      <c r="H231" s="33">
        <f t="shared" si="45"/>
        <v>46.47540983606557</v>
      </c>
      <c r="I231" s="33">
        <f t="shared" si="46"/>
        <v>9.45</v>
      </c>
      <c r="J231" s="147">
        <f t="shared" si="47"/>
        <v>56.699999999999996</v>
      </c>
      <c r="L231" s="5"/>
      <c r="M231" s="5"/>
      <c r="O231" s="34">
        <v>9.45</v>
      </c>
      <c r="Q231" s="34">
        <f t="shared" si="44"/>
        <v>7.745901639344262</v>
      </c>
    </row>
    <row r="232" spans="1:17" s="159" customFormat="1" ht="10.5" customHeight="1">
      <c r="A232" s="60" t="s">
        <v>286</v>
      </c>
      <c r="B232" s="27" t="s">
        <v>287</v>
      </c>
      <c r="C232" s="27"/>
      <c r="D232" s="24"/>
      <c r="E232" s="34"/>
      <c r="F232" s="24"/>
      <c r="G232" s="34">
        <f t="shared" si="43"/>
        <v>0</v>
      </c>
      <c r="H232" s="33">
        <f t="shared" si="45"/>
        <v>0</v>
      </c>
      <c r="I232" s="33">
        <f t="shared" si="46"/>
        <v>0</v>
      </c>
      <c r="J232" s="147">
        <f t="shared" si="47"/>
        <v>0</v>
      </c>
      <c r="L232" s="5"/>
      <c r="M232" s="5"/>
      <c r="O232" s="34"/>
      <c r="Q232" s="34">
        <f t="shared" si="44"/>
        <v>0</v>
      </c>
    </row>
    <row r="233" spans="1:17" s="159" customFormat="1" ht="12.75">
      <c r="A233" s="50"/>
      <c r="B233" s="52" t="s">
        <v>288</v>
      </c>
      <c r="C233" s="50" t="s">
        <v>93</v>
      </c>
      <c r="D233" s="33">
        <v>91</v>
      </c>
      <c r="E233" s="61">
        <v>2.86</v>
      </c>
      <c r="F233" s="33">
        <f aca="true" t="shared" si="50" ref="F233:F243">E233*D233</f>
        <v>260.26</v>
      </c>
      <c r="G233" s="34">
        <f t="shared" si="43"/>
        <v>2.655737704918033</v>
      </c>
      <c r="H233" s="33">
        <f t="shared" si="45"/>
        <v>241.67213114754102</v>
      </c>
      <c r="I233" s="33">
        <f t="shared" si="46"/>
        <v>3.24</v>
      </c>
      <c r="J233" s="147">
        <f t="shared" si="47"/>
        <v>294.84000000000003</v>
      </c>
      <c r="L233" s="5"/>
      <c r="M233" s="5"/>
      <c r="O233" s="34">
        <v>3.24</v>
      </c>
      <c r="Q233" s="34">
        <f t="shared" si="44"/>
        <v>2.655737704918033</v>
      </c>
    </row>
    <row r="234" spans="1:17" s="161" customFormat="1" ht="12.75">
      <c r="A234" s="50"/>
      <c r="B234" s="52" t="s">
        <v>289</v>
      </c>
      <c r="C234" s="50" t="s">
        <v>93</v>
      </c>
      <c r="D234" s="33">
        <v>28</v>
      </c>
      <c r="E234" s="61">
        <v>2.98</v>
      </c>
      <c r="F234" s="33">
        <f t="shared" si="50"/>
        <v>83.44</v>
      </c>
      <c r="G234" s="34">
        <f t="shared" si="43"/>
        <v>2.7704918032786887</v>
      </c>
      <c r="H234" s="33">
        <f t="shared" si="45"/>
        <v>77.57377049180329</v>
      </c>
      <c r="I234" s="33">
        <f t="shared" si="46"/>
        <v>3.3800000000000003</v>
      </c>
      <c r="J234" s="147">
        <f t="shared" si="47"/>
        <v>94.64000000000001</v>
      </c>
      <c r="L234" s="5"/>
      <c r="M234" s="5"/>
      <c r="O234" s="34">
        <v>3.38</v>
      </c>
      <c r="Q234" s="34">
        <f t="shared" si="44"/>
        <v>2.7704918032786887</v>
      </c>
    </row>
    <row r="235" spans="1:17" s="159" customFormat="1" ht="12.75">
      <c r="A235" s="50"/>
      <c r="B235" s="52" t="s">
        <v>290</v>
      </c>
      <c r="C235" s="50" t="s">
        <v>93</v>
      </c>
      <c r="D235" s="33">
        <v>20</v>
      </c>
      <c r="E235" s="61">
        <v>3.05</v>
      </c>
      <c r="F235" s="33">
        <f t="shared" si="50"/>
        <v>61</v>
      </c>
      <c r="G235" s="34">
        <f t="shared" si="43"/>
        <v>2.8360655737704916</v>
      </c>
      <c r="H235" s="33">
        <f t="shared" si="45"/>
        <v>56.721311475409834</v>
      </c>
      <c r="I235" s="33">
        <f t="shared" si="46"/>
        <v>3.46</v>
      </c>
      <c r="J235" s="147">
        <f t="shared" si="47"/>
        <v>69.2</v>
      </c>
      <c r="L235" s="5"/>
      <c r="M235" s="5"/>
      <c r="O235" s="34">
        <v>3.46</v>
      </c>
      <c r="Q235" s="34">
        <f t="shared" si="44"/>
        <v>2.8360655737704916</v>
      </c>
    </row>
    <row r="236" spans="1:17" s="159" customFormat="1" ht="12.75">
      <c r="A236" s="50"/>
      <c r="B236" s="52" t="s">
        <v>291</v>
      </c>
      <c r="C236" s="50" t="s">
        <v>93</v>
      </c>
      <c r="D236" s="33">
        <v>10</v>
      </c>
      <c r="E236" s="61">
        <v>3.15</v>
      </c>
      <c r="F236" s="33">
        <f t="shared" si="50"/>
        <v>31.5</v>
      </c>
      <c r="G236" s="34">
        <f t="shared" si="43"/>
        <v>2.9262295081967213</v>
      </c>
      <c r="H236" s="33">
        <f t="shared" si="45"/>
        <v>29.262295081967213</v>
      </c>
      <c r="I236" s="33">
        <f t="shared" si="46"/>
        <v>3.5700000000000003</v>
      </c>
      <c r="J236" s="147">
        <f t="shared" si="47"/>
        <v>35.7</v>
      </c>
      <c r="L236" s="5"/>
      <c r="M236" s="5"/>
      <c r="O236" s="34">
        <v>3.57</v>
      </c>
      <c r="Q236" s="34">
        <f t="shared" si="44"/>
        <v>2.9262295081967213</v>
      </c>
    </row>
    <row r="237" spans="1:17" s="159" customFormat="1" ht="12.75">
      <c r="A237" s="50"/>
      <c r="B237" s="52" t="s">
        <v>292</v>
      </c>
      <c r="C237" s="50" t="s">
        <v>93</v>
      </c>
      <c r="D237" s="33">
        <v>4</v>
      </c>
      <c r="E237" s="61">
        <v>3.29</v>
      </c>
      <c r="F237" s="33">
        <f t="shared" si="50"/>
        <v>13.16</v>
      </c>
      <c r="G237" s="34">
        <f t="shared" si="43"/>
        <v>3.057377049180328</v>
      </c>
      <c r="H237" s="33">
        <f t="shared" si="45"/>
        <v>12.229508196721312</v>
      </c>
      <c r="I237" s="33">
        <f t="shared" si="46"/>
        <v>3.7300000000000004</v>
      </c>
      <c r="J237" s="147">
        <f t="shared" si="47"/>
        <v>14.920000000000002</v>
      </c>
      <c r="L237" s="5"/>
      <c r="M237" s="5"/>
      <c r="O237" s="34">
        <v>3.73</v>
      </c>
      <c r="Q237" s="34">
        <f t="shared" si="44"/>
        <v>3.057377049180328</v>
      </c>
    </row>
    <row r="238" spans="1:17" s="159" customFormat="1" ht="12.75">
      <c r="A238" s="50"/>
      <c r="B238" s="52" t="s">
        <v>293</v>
      </c>
      <c r="C238" s="50" t="s">
        <v>93</v>
      </c>
      <c r="D238" s="33">
        <v>5</v>
      </c>
      <c r="E238" s="61">
        <v>2.88</v>
      </c>
      <c r="F238" s="33">
        <f t="shared" si="50"/>
        <v>14.399999999999999</v>
      </c>
      <c r="G238" s="34">
        <f t="shared" si="43"/>
        <v>2.680327868852459</v>
      </c>
      <c r="H238" s="33">
        <f t="shared" si="45"/>
        <v>13.401639344262295</v>
      </c>
      <c r="I238" s="33">
        <f t="shared" si="46"/>
        <v>3.27</v>
      </c>
      <c r="J238" s="147">
        <f t="shared" si="47"/>
        <v>16.35</v>
      </c>
      <c r="L238" s="5"/>
      <c r="M238" s="5"/>
      <c r="O238" s="34">
        <v>3.27</v>
      </c>
      <c r="Q238" s="34">
        <f t="shared" si="44"/>
        <v>2.680327868852459</v>
      </c>
    </row>
    <row r="239" spans="1:17" s="159" customFormat="1" ht="12.75">
      <c r="A239" s="50"/>
      <c r="B239" s="52" t="s">
        <v>294</v>
      </c>
      <c r="C239" s="50" t="s">
        <v>93</v>
      </c>
      <c r="D239" s="33">
        <v>3</v>
      </c>
      <c r="E239" s="61">
        <v>3.15</v>
      </c>
      <c r="F239" s="33">
        <f t="shared" si="50"/>
        <v>9.45</v>
      </c>
      <c r="G239" s="34">
        <f t="shared" si="43"/>
        <v>2.9262295081967213</v>
      </c>
      <c r="H239" s="33">
        <f t="shared" si="45"/>
        <v>8.778688524590164</v>
      </c>
      <c r="I239" s="33">
        <f t="shared" si="46"/>
        <v>3.5700000000000003</v>
      </c>
      <c r="J239" s="147">
        <f t="shared" si="47"/>
        <v>10.71</v>
      </c>
      <c r="L239" s="5"/>
      <c r="M239" s="5"/>
      <c r="O239" s="34">
        <v>3.57</v>
      </c>
      <c r="Q239" s="34">
        <f t="shared" si="44"/>
        <v>2.9262295081967213</v>
      </c>
    </row>
    <row r="240" spans="1:17" s="159" customFormat="1" ht="12.75">
      <c r="A240" s="50"/>
      <c r="B240" s="52" t="s">
        <v>295</v>
      </c>
      <c r="C240" s="50" t="s">
        <v>93</v>
      </c>
      <c r="D240" s="33">
        <v>2</v>
      </c>
      <c r="E240" s="61">
        <v>5.98</v>
      </c>
      <c r="F240" s="33">
        <f t="shared" si="50"/>
        <v>11.96</v>
      </c>
      <c r="G240" s="34">
        <f t="shared" si="43"/>
        <v>5.557377049180328</v>
      </c>
      <c r="H240" s="33">
        <f t="shared" si="45"/>
        <v>11.114754098360656</v>
      </c>
      <c r="I240" s="33">
        <f t="shared" si="46"/>
        <v>6.78</v>
      </c>
      <c r="J240" s="147">
        <f t="shared" si="47"/>
        <v>13.56</v>
      </c>
      <c r="L240" s="5"/>
      <c r="M240" s="5"/>
      <c r="O240" s="34">
        <v>6.78</v>
      </c>
      <c r="Q240" s="34">
        <f t="shared" si="44"/>
        <v>5.557377049180328</v>
      </c>
    </row>
    <row r="241" spans="1:17" s="161" customFormat="1" ht="12.75">
      <c r="A241" s="50"/>
      <c r="B241" s="52" t="s">
        <v>296</v>
      </c>
      <c r="C241" s="50" t="s">
        <v>93</v>
      </c>
      <c r="D241" s="33">
        <v>12</v>
      </c>
      <c r="E241" s="61">
        <v>4.98</v>
      </c>
      <c r="F241" s="33">
        <f t="shared" si="50"/>
        <v>59.760000000000005</v>
      </c>
      <c r="G241" s="34">
        <f t="shared" si="43"/>
        <v>4.631147540983607</v>
      </c>
      <c r="H241" s="33">
        <f t="shared" si="45"/>
        <v>55.57377049180328</v>
      </c>
      <c r="I241" s="33">
        <f t="shared" si="46"/>
        <v>5.65</v>
      </c>
      <c r="J241" s="147">
        <f t="shared" si="47"/>
        <v>67.80000000000001</v>
      </c>
      <c r="L241" s="5"/>
      <c r="M241" s="5"/>
      <c r="O241" s="34">
        <v>5.65</v>
      </c>
      <c r="Q241" s="34">
        <f t="shared" si="44"/>
        <v>4.631147540983607</v>
      </c>
    </row>
    <row r="242" spans="1:17" s="159" customFormat="1" ht="25.5">
      <c r="A242" s="50"/>
      <c r="B242" s="52" t="s">
        <v>297</v>
      </c>
      <c r="C242" s="50" t="s">
        <v>93</v>
      </c>
      <c r="D242" s="33">
        <v>64</v>
      </c>
      <c r="E242" s="61">
        <v>5.98</v>
      </c>
      <c r="F242" s="33">
        <f t="shared" si="50"/>
        <v>382.72</v>
      </c>
      <c r="G242" s="34">
        <f t="shared" si="43"/>
        <v>5.557377049180328</v>
      </c>
      <c r="H242" s="33">
        <f t="shared" si="45"/>
        <v>355.672131147541</v>
      </c>
      <c r="I242" s="33">
        <f t="shared" si="46"/>
        <v>6.78</v>
      </c>
      <c r="J242" s="147">
        <f t="shared" si="47"/>
        <v>433.92</v>
      </c>
      <c r="L242" s="5"/>
      <c r="M242" s="5"/>
      <c r="O242" s="34">
        <v>6.78</v>
      </c>
      <c r="Q242" s="34">
        <f t="shared" si="44"/>
        <v>5.557377049180328</v>
      </c>
    </row>
    <row r="243" spans="1:17" s="159" customFormat="1" ht="12.75">
      <c r="A243" s="50"/>
      <c r="B243" s="52" t="s">
        <v>298</v>
      </c>
      <c r="C243" s="50" t="s">
        <v>93</v>
      </c>
      <c r="D243" s="33">
        <v>13</v>
      </c>
      <c r="E243" s="61">
        <v>4.98</v>
      </c>
      <c r="F243" s="33">
        <f t="shared" si="50"/>
        <v>64.74000000000001</v>
      </c>
      <c r="G243" s="34">
        <f t="shared" si="43"/>
        <v>4.631147540983607</v>
      </c>
      <c r="H243" s="33">
        <f t="shared" si="45"/>
        <v>60.204918032786885</v>
      </c>
      <c r="I243" s="33">
        <f t="shared" si="46"/>
        <v>5.65</v>
      </c>
      <c r="J243" s="147">
        <f t="shared" si="47"/>
        <v>73.45</v>
      </c>
      <c r="L243" s="5"/>
      <c r="M243" s="5"/>
      <c r="O243" s="34">
        <v>5.65</v>
      </c>
      <c r="Q243" s="34">
        <f t="shared" si="44"/>
        <v>4.631147540983607</v>
      </c>
    </row>
    <row r="244" spans="1:17" s="159" customFormat="1" ht="12.75">
      <c r="A244" s="60" t="s">
        <v>299</v>
      </c>
      <c r="B244" s="27" t="s">
        <v>300</v>
      </c>
      <c r="C244" s="27"/>
      <c r="D244" s="24"/>
      <c r="E244" s="34"/>
      <c r="F244" s="24"/>
      <c r="G244" s="34">
        <f t="shared" si="43"/>
        <v>0</v>
      </c>
      <c r="H244" s="34"/>
      <c r="I244" s="34"/>
      <c r="J244" s="160"/>
      <c r="L244" s="5"/>
      <c r="M244" s="5"/>
      <c r="O244" s="34"/>
      <c r="Q244" s="34">
        <f t="shared" si="44"/>
        <v>0</v>
      </c>
    </row>
    <row r="245" spans="1:17" s="159" customFormat="1" ht="12.75">
      <c r="A245" s="50"/>
      <c r="B245" s="52" t="s">
        <v>301</v>
      </c>
      <c r="C245" s="50" t="s">
        <v>93</v>
      </c>
      <c r="D245" s="33">
        <v>12</v>
      </c>
      <c r="E245" s="61">
        <v>2.35</v>
      </c>
      <c r="F245" s="33">
        <f aca="true" t="shared" si="51" ref="F245:F250">E245*D245</f>
        <v>28.200000000000003</v>
      </c>
      <c r="G245" s="34">
        <f t="shared" si="43"/>
        <v>2.1885245901639343</v>
      </c>
      <c r="H245" s="33">
        <f aca="true" t="shared" si="52" ref="H245:H271">D245*G245</f>
        <v>26.26229508196721</v>
      </c>
      <c r="I245" s="33">
        <f aca="true" t="shared" si="53" ref="I245:I271">G245+G245*$K$12</f>
        <v>2.67</v>
      </c>
      <c r="J245" s="147">
        <f aca="true" t="shared" si="54" ref="J245:J271">D245*I245</f>
        <v>32.04</v>
      </c>
      <c r="L245" s="5"/>
      <c r="M245" s="5"/>
      <c r="O245" s="34">
        <v>2.67</v>
      </c>
      <c r="Q245" s="34">
        <f t="shared" si="44"/>
        <v>2.1885245901639343</v>
      </c>
    </row>
    <row r="246" spans="1:17" s="159" customFormat="1" ht="12.75">
      <c r="A246" s="50"/>
      <c r="B246" s="52" t="s">
        <v>302</v>
      </c>
      <c r="C246" s="50" t="s">
        <v>93</v>
      </c>
      <c r="D246" s="33">
        <v>12</v>
      </c>
      <c r="E246" s="61">
        <v>2.79</v>
      </c>
      <c r="F246" s="33">
        <f t="shared" si="51"/>
        <v>33.480000000000004</v>
      </c>
      <c r="G246" s="34">
        <f t="shared" si="43"/>
        <v>2.5901639344262297</v>
      </c>
      <c r="H246" s="33">
        <f t="shared" si="52"/>
        <v>31.08196721311476</v>
      </c>
      <c r="I246" s="33">
        <f t="shared" si="53"/>
        <v>3.16</v>
      </c>
      <c r="J246" s="147">
        <f t="shared" si="54"/>
        <v>37.92</v>
      </c>
      <c r="L246" s="5"/>
      <c r="M246" s="5"/>
      <c r="O246" s="34">
        <v>3.16</v>
      </c>
      <c r="Q246" s="34">
        <f t="shared" si="44"/>
        <v>2.5901639344262297</v>
      </c>
    </row>
    <row r="247" spans="1:17" s="159" customFormat="1" ht="12.75">
      <c r="A247" s="50"/>
      <c r="B247" s="52" t="s">
        <v>303</v>
      </c>
      <c r="C247" s="50" t="s">
        <v>93</v>
      </c>
      <c r="D247" s="33">
        <v>7</v>
      </c>
      <c r="E247" s="61">
        <v>2.99</v>
      </c>
      <c r="F247" s="33">
        <f t="shared" si="51"/>
        <v>20.93</v>
      </c>
      <c r="G247" s="34">
        <f t="shared" si="43"/>
        <v>2.778688524590164</v>
      </c>
      <c r="H247" s="33">
        <f t="shared" si="52"/>
        <v>19.450819672131146</v>
      </c>
      <c r="I247" s="33">
        <f t="shared" si="53"/>
        <v>3.39</v>
      </c>
      <c r="J247" s="147">
        <f t="shared" si="54"/>
        <v>23.73</v>
      </c>
      <c r="L247" s="5"/>
      <c r="M247" s="5"/>
      <c r="O247" s="34">
        <v>3.39</v>
      </c>
      <c r="Q247" s="34">
        <f t="shared" si="44"/>
        <v>2.778688524590164</v>
      </c>
    </row>
    <row r="248" spans="1:17" s="159" customFormat="1" ht="12.75">
      <c r="A248" s="50"/>
      <c r="B248" s="52" t="s">
        <v>304</v>
      </c>
      <c r="C248" s="50" t="s">
        <v>93</v>
      </c>
      <c r="D248" s="33">
        <v>3</v>
      </c>
      <c r="E248" s="61">
        <v>3.01</v>
      </c>
      <c r="F248" s="33">
        <f t="shared" si="51"/>
        <v>9.03</v>
      </c>
      <c r="G248" s="34">
        <f t="shared" si="43"/>
        <v>2.795081967213115</v>
      </c>
      <c r="H248" s="33">
        <f t="shared" si="52"/>
        <v>8.385245901639346</v>
      </c>
      <c r="I248" s="33">
        <f t="shared" si="53"/>
        <v>3.41</v>
      </c>
      <c r="J248" s="147">
        <f t="shared" si="54"/>
        <v>10.23</v>
      </c>
      <c r="L248" s="5"/>
      <c r="M248" s="5"/>
      <c r="O248" s="34">
        <v>3.41</v>
      </c>
      <c r="Q248" s="34">
        <f t="shared" si="44"/>
        <v>2.795081967213115</v>
      </c>
    </row>
    <row r="249" spans="1:17" s="159" customFormat="1" ht="12.75">
      <c r="A249" s="50"/>
      <c r="B249" s="52" t="s">
        <v>305</v>
      </c>
      <c r="C249" s="50" t="s">
        <v>93</v>
      </c>
      <c r="D249" s="33">
        <v>7</v>
      </c>
      <c r="E249" s="61">
        <v>3.58</v>
      </c>
      <c r="F249" s="33">
        <f t="shared" si="51"/>
        <v>25.060000000000002</v>
      </c>
      <c r="G249" s="34">
        <f t="shared" si="43"/>
        <v>3.3278688524590163</v>
      </c>
      <c r="H249" s="33">
        <f t="shared" si="52"/>
        <v>23.295081967213115</v>
      </c>
      <c r="I249" s="33">
        <f t="shared" si="53"/>
        <v>4.06</v>
      </c>
      <c r="J249" s="147">
        <f t="shared" si="54"/>
        <v>28.419999999999998</v>
      </c>
      <c r="L249" s="5"/>
      <c r="M249" s="5"/>
      <c r="O249" s="34">
        <v>4.06</v>
      </c>
      <c r="Q249" s="34">
        <f t="shared" si="44"/>
        <v>3.3278688524590163</v>
      </c>
    </row>
    <row r="250" spans="1:17" s="159" customFormat="1" ht="12.75">
      <c r="A250" s="50"/>
      <c r="B250" s="52" t="s">
        <v>306</v>
      </c>
      <c r="C250" s="50" t="s">
        <v>93</v>
      </c>
      <c r="D250" s="33">
        <v>8</v>
      </c>
      <c r="E250" s="61">
        <v>4.58</v>
      </c>
      <c r="F250" s="33">
        <f t="shared" si="51"/>
        <v>36.64</v>
      </c>
      <c r="G250" s="34">
        <f t="shared" si="43"/>
        <v>4.254098360655738</v>
      </c>
      <c r="H250" s="33">
        <f t="shared" si="52"/>
        <v>34.032786885245905</v>
      </c>
      <c r="I250" s="33">
        <f t="shared" si="53"/>
        <v>5.19</v>
      </c>
      <c r="J250" s="147">
        <f t="shared" si="54"/>
        <v>41.52</v>
      </c>
      <c r="L250" s="5"/>
      <c r="M250" s="5"/>
      <c r="O250" s="34">
        <v>5.19</v>
      </c>
      <c r="Q250" s="34">
        <f t="shared" si="44"/>
        <v>4.254098360655738</v>
      </c>
    </row>
    <row r="251" spans="1:17" s="159" customFormat="1" ht="10.5" customHeight="1">
      <c r="A251" s="60" t="s">
        <v>307</v>
      </c>
      <c r="B251" s="27" t="s">
        <v>308</v>
      </c>
      <c r="C251" s="27"/>
      <c r="D251" s="24"/>
      <c r="E251" s="34"/>
      <c r="F251" s="24"/>
      <c r="G251" s="34">
        <f t="shared" si="43"/>
        <v>0</v>
      </c>
      <c r="H251" s="33">
        <f t="shared" si="52"/>
        <v>0</v>
      </c>
      <c r="I251" s="33">
        <f t="shared" si="53"/>
        <v>0</v>
      </c>
      <c r="J251" s="147">
        <f t="shared" si="54"/>
        <v>0</v>
      </c>
      <c r="L251" s="5"/>
      <c r="M251" s="5"/>
      <c r="O251" s="34"/>
      <c r="Q251" s="34">
        <f t="shared" si="44"/>
        <v>0</v>
      </c>
    </row>
    <row r="252" spans="1:17" s="159" customFormat="1" ht="12.75">
      <c r="A252" s="50"/>
      <c r="B252" s="52" t="s">
        <v>309</v>
      </c>
      <c r="C252" s="50" t="s">
        <v>93</v>
      </c>
      <c r="D252" s="33">
        <v>17</v>
      </c>
      <c r="E252" s="61">
        <v>3.02</v>
      </c>
      <c r="F252" s="33">
        <f aca="true" t="shared" si="55" ref="F252:F262">E252*D252</f>
        <v>51.34</v>
      </c>
      <c r="G252" s="34">
        <f t="shared" si="43"/>
        <v>2.80327868852459</v>
      </c>
      <c r="H252" s="33">
        <f t="shared" si="52"/>
        <v>47.65573770491803</v>
      </c>
      <c r="I252" s="33">
        <f t="shared" si="53"/>
        <v>3.42</v>
      </c>
      <c r="J252" s="147">
        <f t="shared" si="54"/>
        <v>58.14</v>
      </c>
      <c r="L252" s="5"/>
      <c r="M252" s="5"/>
      <c r="O252" s="34">
        <v>3.42</v>
      </c>
      <c r="Q252" s="34">
        <f t="shared" si="44"/>
        <v>2.80327868852459</v>
      </c>
    </row>
    <row r="253" spans="1:17" s="161" customFormat="1" ht="12.75">
      <c r="A253" s="50"/>
      <c r="B253" s="52" t="s">
        <v>310</v>
      </c>
      <c r="C253" s="50" t="s">
        <v>93</v>
      </c>
      <c r="D253" s="33">
        <v>13</v>
      </c>
      <c r="E253" s="61">
        <v>3.99</v>
      </c>
      <c r="F253" s="33">
        <f t="shared" si="55"/>
        <v>51.870000000000005</v>
      </c>
      <c r="G253" s="34">
        <f t="shared" si="43"/>
        <v>3.704918032786885</v>
      </c>
      <c r="H253" s="33">
        <f t="shared" si="52"/>
        <v>48.1639344262295</v>
      </c>
      <c r="I253" s="33">
        <f t="shared" si="53"/>
        <v>4.52</v>
      </c>
      <c r="J253" s="147">
        <f t="shared" si="54"/>
        <v>58.75999999999999</v>
      </c>
      <c r="L253" s="5"/>
      <c r="M253" s="5"/>
      <c r="O253" s="34">
        <v>4.52</v>
      </c>
      <c r="Q253" s="34">
        <f t="shared" si="44"/>
        <v>3.704918032786885</v>
      </c>
    </row>
    <row r="254" spans="1:17" s="159" customFormat="1" ht="12.75">
      <c r="A254" s="50"/>
      <c r="B254" s="52" t="s">
        <v>311</v>
      </c>
      <c r="C254" s="50" t="s">
        <v>93</v>
      </c>
      <c r="D254" s="33">
        <v>17</v>
      </c>
      <c r="E254" s="61">
        <v>7.66</v>
      </c>
      <c r="F254" s="33">
        <f t="shared" si="55"/>
        <v>130.22</v>
      </c>
      <c r="G254" s="34">
        <f t="shared" si="43"/>
        <v>7.1229508196721305</v>
      </c>
      <c r="H254" s="33">
        <f t="shared" si="52"/>
        <v>121.09016393442622</v>
      </c>
      <c r="I254" s="33">
        <f t="shared" si="53"/>
        <v>8.69</v>
      </c>
      <c r="J254" s="147">
        <f t="shared" si="54"/>
        <v>147.73</v>
      </c>
      <c r="L254" s="5"/>
      <c r="M254" s="5"/>
      <c r="O254" s="34">
        <v>8.69</v>
      </c>
      <c r="Q254" s="34">
        <f t="shared" si="44"/>
        <v>7.1229508196721305</v>
      </c>
    </row>
    <row r="255" spans="1:17" s="159" customFormat="1" ht="12.75">
      <c r="A255" s="50"/>
      <c r="B255" s="52" t="s">
        <v>312</v>
      </c>
      <c r="C255" s="50" t="s">
        <v>93</v>
      </c>
      <c r="D255" s="33">
        <v>8</v>
      </c>
      <c r="E255" s="61">
        <v>15.62</v>
      </c>
      <c r="F255" s="33">
        <f t="shared" si="55"/>
        <v>124.96</v>
      </c>
      <c r="G255" s="34">
        <f t="shared" si="43"/>
        <v>14.516393442622952</v>
      </c>
      <c r="H255" s="33">
        <f t="shared" si="52"/>
        <v>116.13114754098362</v>
      </c>
      <c r="I255" s="33">
        <f t="shared" si="53"/>
        <v>17.71</v>
      </c>
      <c r="J255" s="147">
        <f t="shared" si="54"/>
        <v>141.68</v>
      </c>
      <c r="L255" s="5"/>
      <c r="M255" s="5"/>
      <c r="O255" s="34">
        <v>17.71</v>
      </c>
      <c r="Q255" s="34">
        <f t="shared" si="44"/>
        <v>14.516393442622952</v>
      </c>
    </row>
    <row r="256" spans="1:17" s="159" customFormat="1" ht="12.75">
      <c r="A256" s="50"/>
      <c r="B256" s="52" t="s">
        <v>313</v>
      </c>
      <c r="C256" s="50" t="s">
        <v>93</v>
      </c>
      <c r="D256" s="33">
        <v>6</v>
      </c>
      <c r="E256" s="61">
        <v>31.25</v>
      </c>
      <c r="F256" s="33">
        <f t="shared" si="55"/>
        <v>187.5</v>
      </c>
      <c r="G256" s="34">
        <f t="shared" si="43"/>
        <v>29.04918032786885</v>
      </c>
      <c r="H256" s="33">
        <f t="shared" si="52"/>
        <v>174.2950819672131</v>
      </c>
      <c r="I256" s="33">
        <f t="shared" si="53"/>
        <v>35.44</v>
      </c>
      <c r="J256" s="147">
        <f t="shared" si="54"/>
        <v>212.64</v>
      </c>
      <c r="L256" s="5"/>
      <c r="M256" s="5"/>
      <c r="O256" s="34">
        <v>35.44</v>
      </c>
      <c r="Q256" s="34">
        <f t="shared" si="44"/>
        <v>29.04918032786885</v>
      </c>
    </row>
    <row r="257" spans="1:17" s="159" customFormat="1" ht="12.75">
      <c r="A257" s="50"/>
      <c r="B257" s="52" t="s">
        <v>314</v>
      </c>
      <c r="C257" s="50" t="s">
        <v>93</v>
      </c>
      <c r="D257" s="33">
        <v>13</v>
      </c>
      <c r="E257" s="61">
        <v>3.88</v>
      </c>
      <c r="F257" s="33">
        <f t="shared" si="55"/>
        <v>50.44</v>
      </c>
      <c r="G257" s="34">
        <f t="shared" si="43"/>
        <v>3.606557377049181</v>
      </c>
      <c r="H257" s="33">
        <f t="shared" si="52"/>
        <v>46.88524590163935</v>
      </c>
      <c r="I257" s="33">
        <f t="shared" si="53"/>
        <v>4.4</v>
      </c>
      <c r="J257" s="147">
        <f t="shared" si="54"/>
        <v>57.2</v>
      </c>
      <c r="L257" s="5"/>
      <c r="M257" s="5"/>
      <c r="O257" s="34">
        <v>4.4</v>
      </c>
      <c r="Q257" s="34">
        <f t="shared" si="44"/>
        <v>3.606557377049181</v>
      </c>
    </row>
    <row r="258" spans="1:17" s="161" customFormat="1" ht="12.75">
      <c r="A258" s="50"/>
      <c r="B258" s="52" t="s">
        <v>315</v>
      </c>
      <c r="C258" s="50" t="s">
        <v>93</v>
      </c>
      <c r="D258" s="33">
        <v>4</v>
      </c>
      <c r="E258" s="61">
        <v>5.31</v>
      </c>
      <c r="F258" s="33">
        <f t="shared" si="55"/>
        <v>21.24</v>
      </c>
      <c r="G258" s="34">
        <f t="shared" si="43"/>
        <v>4.934426229508197</v>
      </c>
      <c r="H258" s="33">
        <f t="shared" si="52"/>
        <v>19.737704918032787</v>
      </c>
      <c r="I258" s="33">
        <f t="shared" si="53"/>
        <v>6.02</v>
      </c>
      <c r="J258" s="147">
        <f t="shared" si="54"/>
        <v>24.08</v>
      </c>
      <c r="L258" s="5"/>
      <c r="M258" s="5"/>
      <c r="O258" s="34">
        <v>6.02</v>
      </c>
      <c r="Q258" s="34">
        <f t="shared" si="44"/>
        <v>4.934426229508197</v>
      </c>
    </row>
    <row r="259" spans="1:17" s="159" customFormat="1" ht="12.75">
      <c r="A259" s="50"/>
      <c r="B259" s="52" t="s">
        <v>316</v>
      </c>
      <c r="C259" s="50" t="s">
        <v>93</v>
      </c>
      <c r="D259" s="33">
        <v>26</v>
      </c>
      <c r="E259" s="61">
        <v>4.53</v>
      </c>
      <c r="F259" s="33">
        <f t="shared" si="55"/>
        <v>117.78</v>
      </c>
      <c r="G259" s="34">
        <f t="shared" si="43"/>
        <v>4.213114754098361</v>
      </c>
      <c r="H259" s="33">
        <f t="shared" si="52"/>
        <v>109.54098360655738</v>
      </c>
      <c r="I259" s="33">
        <f t="shared" si="53"/>
        <v>5.14</v>
      </c>
      <c r="J259" s="147">
        <f t="shared" si="54"/>
        <v>133.64</v>
      </c>
      <c r="L259" s="5"/>
      <c r="M259" s="5"/>
      <c r="O259" s="34">
        <v>5.14</v>
      </c>
      <c r="Q259" s="34">
        <f t="shared" si="44"/>
        <v>4.213114754098361</v>
      </c>
    </row>
    <row r="260" spans="1:17" s="159" customFormat="1" ht="12.75">
      <c r="A260" s="50"/>
      <c r="B260" s="52" t="s">
        <v>317</v>
      </c>
      <c r="C260" s="50" t="s">
        <v>93</v>
      </c>
      <c r="D260" s="33">
        <v>3</v>
      </c>
      <c r="E260" s="61">
        <v>7.67</v>
      </c>
      <c r="F260" s="33">
        <f t="shared" si="55"/>
        <v>23.009999999999998</v>
      </c>
      <c r="G260" s="34">
        <f t="shared" si="43"/>
        <v>7.131147540983606</v>
      </c>
      <c r="H260" s="33">
        <f t="shared" si="52"/>
        <v>21.39344262295082</v>
      </c>
      <c r="I260" s="33">
        <f t="shared" si="53"/>
        <v>8.7</v>
      </c>
      <c r="J260" s="147">
        <f t="shared" si="54"/>
        <v>26.099999999999998</v>
      </c>
      <c r="L260" s="5"/>
      <c r="M260" s="5"/>
      <c r="O260" s="34">
        <v>8.7</v>
      </c>
      <c r="Q260" s="34">
        <f t="shared" si="44"/>
        <v>7.131147540983606</v>
      </c>
    </row>
    <row r="261" spans="1:17" s="159" customFormat="1" ht="12.75">
      <c r="A261" s="50"/>
      <c r="B261" s="52" t="s">
        <v>318</v>
      </c>
      <c r="C261" s="50" t="s">
        <v>93</v>
      </c>
      <c r="D261" s="33">
        <v>2</v>
      </c>
      <c r="E261" s="61">
        <v>10.12</v>
      </c>
      <c r="F261" s="33">
        <f t="shared" si="55"/>
        <v>20.24</v>
      </c>
      <c r="G261" s="34">
        <f t="shared" si="43"/>
        <v>9.40983606557377</v>
      </c>
      <c r="H261" s="33">
        <f t="shared" si="52"/>
        <v>18.81967213114754</v>
      </c>
      <c r="I261" s="33">
        <f t="shared" si="53"/>
        <v>11.48</v>
      </c>
      <c r="J261" s="147">
        <f t="shared" si="54"/>
        <v>22.96</v>
      </c>
      <c r="L261" s="5"/>
      <c r="M261" s="5"/>
      <c r="O261" s="34">
        <v>11.48</v>
      </c>
      <c r="Q261" s="34">
        <f t="shared" si="44"/>
        <v>9.40983606557377</v>
      </c>
    </row>
    <row r="262" spans="1:17" s="159" customFormat="1" ht="12.75">
      <c r="A262" s="50"/>
      <c r="B262" s="52" t="s">
        <v>319</v>
      </c>
      <c r="C262" s="50" t="s">
        <v>93</v>
      </c>
      <c r="D262" s="33">
        <v>14</v>
      </c>
      <c r="E262" s="61">
        <v>39.21</v>
      </c>
      <c r="F262" s="33">
        <f t="shared" si="55"/>
        <v>548.94</v>
      </c>
      <c r="G262" s="34">
        <f t="shared" si="43"/>
        <v>36.450819672131146</v>
      </c>
      <c r="H262" s="33">
        <f t="shared" si="52"/>
        <v>510.311475409836</v>
      </c>
      <c r="I262" s="33">
        <f t="shared" si="53"/>
        <v>44.47</v>
      </c>
      <c r="J262" s="147">
        <f t="shared" si="54"/>
        <v>622.5799999999999</v>
      </c>
      <c r="L262" s="5"/>
      <c r="M262" s="5"/>
      <c r="O262" s="34">
        <v>44.47</v>
      </c>
      <c r="Q262" s="34">
        <f t="shared" si="44"/>
        <v>36.450819672131146</v>
      </c>
    </row>
    <row r="263" spans="1:17" s="159" customFormat="1" ht="10.5" customHeight="1">
      <c r="A263" s="60" t="s">
        <v>320</v>
      </c>
      <c r="B263" s="27" t="s">
        <v>321</v>
      </c>
      <c r="C263" s="27"/>
      <c r="D263" s="24"/>
      <c r="E263" s="34"/>
      <c r="F263" s="24"/>
      <c r="G263" s="34">
        <f t="shared" si="43"/>
        <v>0</v>
      </c>
      <c r="H263" s="33">
        <f t="shared" si="52"/>
        <v>0</v>
      </c>
      <c r="I263" s="33">
        <f t="shared" si="53"/>
        <v>0</v>
      </c>
      <c r="J263" s="147">
        <f t="shared" si="54"/>
        <v>0</v>
      </c>
      <c r="L263" s="5"/>
      <c r="M263" s="5"/>
      <c r="O263" s="34"/>
      <c r="Q263" s="34">
        <f t="shared" si="44"/>
        <v>0</v>
      </c>
    </row>
    <row r="264" spans="1:17" s="159" customFormat="1" ht="12.75">
      <c r="A264" s="50"/>
      <c r="B264" s="52" t="s">
        <v>322</v>
      </c>
      <c r="C264" s="50" t="s">
        <v>93</v>
      </c>
      <c r="D264" s="33">
        <v>2</v>
      </c>
      <c r="E264" s="61">
        <v>3.97</v>
      </c>
      <c r="F264" s="33">
        <f>E264*D264</f>
        <v>7.94</v>
      </c>
      <c r="G264" s="34">
        <f t="shared" si="43"/>
        <v>3.6885245901639343</v>
      </c>
      <c r="H264" s="33">
        <f t="shared" si="52"/>
        <v>7.377049180327869</v>
      </c>
      <c r="I264" s="33">
        <f t="shared" si="53"/>
        <v>4.5</v>
      </c>
      <c r="J264" s="147">
        <f t="shared" si="54"/>
        <v>9</v>
      </c>
      <c r="L264" s="5"/>
      <c r="M264" s="5"/>
      <c r="O264" s="34">
        <v>4.5</v>
      </c>
      <c r="Q264" s="34">
        <f t="shared" si="44"/>
        <v>3.6885245901639343</v>
      </c>
    </row>
    <row r="265" spans="1:17" s="159" customFormat="1" ht="12.75">
      <c r="A265" s="50"/>
      <c r="B265" s="52" t="s">
        <v>323</v>
      </c>
      <c r="C265" s="50" t="s">
        <v>93</v>
      </c>
      <c r="D265" s="33">
        <v>2</v>
      </c>
      <c r="E265" s="61">
        <v>6.95</v>
      </c>
      <c r="F265" s="33">
        <f>E265*D265</f>
        <v>13.9</v>
      </c>
      <c r="G265" s="34">
        <f t="shared" si="43"/>
        <v>6.459016393442623</v>
      </c>
      <c r="H265" s="33">
        <f t="shared" si="52"/>
        <v>12.918032786885245</v>
      </c>
      <c r="I265" s="33">
        <f t="shared" si="53"/>
        <v>7.879999999999999</v>
      </c>
      <c r="J265" s="147">
        <f t="shared" si="54"/>
        <v>15.759999999999998</v>
      </c>
      <c r="L265" s="5"/>
      <c r="M265" s="5"/>
      <c r="O265" s="34">
        <v>7.88</v>
      </c>
      <c r="Q265" s="34">
        <f t="shared" si="44"/>
        <v>6.459016393442623</v>
      </c>
    </row>
    <row r="266" spans="1:17" s="159" customFormat="1" ht="12.75">
      <c r="A266" s="50"/>
      <c r="B266" s="52" t="s">
        <v>324</v>
      </c>
      <c r="C266" s="50" t="s">
        <v>93</v>
      </c>
      <c r="D266" s="33">
        <v>4</v>
      </c>
      <c r="E266" s="61">
        <v>12.33</v>
      </c>
      <c r="F266" s="33">
        <f>E266*D266</f>
        <v>49.32</v>
      </c>
      <c r="G266" s="34">
        <f t="shared" si="43"/>
        <v>11.459016393442624</v>
      </c>
      <c r="H266" s="33">
        <f t="shared" si="52"/>
        <v>45.8360655737705</v>
      </c>
      <c r="I266" s="33">
        <f t="shared" si="53"/>
        <v>13.980000000000002</v>
      </c>
      <c r="J266" s="147">
        <f t="shared" si="54"/>
        <v>55.92000000000001</v>
      </c>
      <c r="L266" s="5"/>
      <c r="M266" s="5"/>
      <c r="O266" s="34">
        <v>13.98</v>
      </c>
      <c r="Q266" s="34">
        <f t="shared" si="44"/>
        <v>11.459016393442624</v>
      </c>
    </row>
    <row r="267" spans="1:17" s="159" customFormat="1" ht="12.75">
      <c r="A267" s="50"/>
      <c r="B267" s="52" t="s">
        <v>325</v>
      </c>
      <c r="C267" s="50" t="s">
        <v>93</v>
      </c>
      <c r="D267" s="33">
        <v>2</v>
      </c>
      <c r="E267" s="61">
        <v>59.93</v>
      </c>
      <c r="F267" s="33">
        <f>E267*D267</f>
        <v>119.86</v>
      </c>
      <c r="G267" s="34">
        <f t="shared" si="43"/>
        <v>55.70491803278688</v>
      </c>
      <c r="H267" s="33">
        <f t="shared" si="52"/>
        <v>111.40983606557376</v>
      </c>
      <c r="I267" s="33">
        <f t="shared" si="53"/>
        <v>67.96</v>
      </c>
      <c r="J267" s="147">
        <f t="shared" si="54"/>
        <v>135.92</v>
      </c>
      <c r="L267" s="5"/>
      <c r="M267" s="5"/>
      <c r="O267" s="34">
        <v>67.96</v>
      </c>
      <c r="Q267" s="34">
        <f t="shared" si="44"/>
        <v>55.70491803278688</v>
      </c>
    </row>
    <row r="268" spans="1:17" s="159" customFormat="1" ht="10.5" customHeight="1">
      <c r="A268" s="60" t="s">
        <v>326</v>
      </c>
      <c r="B268" s="27" t="s">
        <v>327</v>
      </c>
      <c r="C268" s="27"/>
      <c r="D268" s="24"/>
      <c r="E268" s="34"/>
      <c r="F268" s="24"/>
      <c r="G268" s="34">
        <f t="shared" si="43"/>
        <v>0</v>
      </c>
      <c r="H268" s="33">
        <f t="shared" si="52"/>
        <v>0</v>
      </c>
      <c r="I268" s="33">
        <f t="shared" si="53"/>
        <v>0</v>
      </c>
      <c r="J268" s="147">
        <f t="shared" si="54"/>
        <v>0</v>
      </c>
      <c r="L268" s="5"/>
      <c r="M268" s="5"/>
      <c r="O268" s="34"/>
      <c r="Q268" s="34">
        <f t="shared" si="44"/>
        <v>0</v>
      </c>
    </row>
    <row r="269" spans="1:17" s="159" customFormat="1" ht="12.75">
      <c r="A269" s="50"/>
      <c r="B269" s="52" t="s">
        <v>328</v>
      </c>
      <c r="C269" s="50" t="s">
        <v>93</v>
      </c>
      <c r="D269" s="33">
        <v>74</v>
      </c>
      <c r="E269" s="61">
        <v>13.02</v>
      </c>
      <c r="F269" s="33">
        <f>E269*D269</f>
        <v>963.48</v>
      </c>
      <c r="G269" s="34">
        <f t="shared" si="43"/>
        <v>12.10655737704918</v>
      </c>
      <c r="H269" s="33">
        <f t="shared" si="52"/>
        <v>895.8852459016393</v>
      </c>
      <c r="I269" s="33">
        <f t="shared" si="53"/>
        <v>14.77</v>
      </c>
      <c r="J269" s="147">
        <f t="shared" si="54"/>
        <v>1092.98</v>
      </c>
      <c r="L269" s="5"/>
      <c r="M269" s="5"/>
      <c r="O269" s="34">
        <v>14.77</v>
      </c>
      <c r="Q269" s="34">
        <f t="shared" si="44"/>
        <v>12.10655737704918</v>
      </c>
    </row>
    <row r="270" spans="1:17" s="159" customFormat="1" ht="12.75">
      <c r="A270" s="50"/>
      <c r="B270" s="52" t="s">
        <v>329</v>
      </c>
      <c r="C270" s="50" t="s">
        <v>93</v>
      </c>
      <c r="D270" s="33">
        <v>17</v>
      </c>
      <c r="E270" s="61">
        <v>17.59</v>
      </c>
      <c r="F270" s="33">
        <f>E270*D270</f>
        <v>299.03</v>
      </c>
      <c r="G270" s="34">
        <f t="shared" si="43"/>
        <v>16.352459016393443</v>
      </c>
      <c r="H270" s="33">
        <f t="shared" si="52"/>
        <v>277.9918032786885</v>
      </c>
      <c r="I270" s="33">
        <f t="shared" si="53"/>
        <v>19.95</v>
      </c>
      <c r="J270" s="147">
        <f t="shared" si="54"/>
        <v>339.15</v>
      </c>
      <c r="L270" s="5"/>
      <c r="M270" s="5"/>
      <c r="O270" s="34">
        <v>19.95</v>
      </c>
      <c r="Q270" s="34">
        <f t="shared" si="44"/>
        <v>16.352459016393443</v>
      </c>
    </row>
    <row r="271" spans="1:17" s="159" customFormat="1" ht="12.75">
      <c r="A271" s="50"/>
      <c r="B271" s="52" t="s">
        <v>330</v>
      </c>
      <c r="C271" s="50" t="s">
        <v>93</v>
      </c>
      <c r="D271" s="33">
        <v>23</v>
      </c>
      <c r="E271" s="61">
        <v>29.69</v>
      </c>
      <c r="F271" s="33">
        <f>E271*D271</f>
        <v>682.87</v>
      </c>
      <c r="G271" s="34">
        <f t="shared" si="43"/>
        <v>27.598360655737707</v>
      </c>
      <c r="H271" s="33">
        <f t="shared" si="52"/>
        <v>634.7622950819673</v>
      </c>
      <c r="I271" s="33">
        <f t="shared" si="53"/>
        <v>33.67</v>
      </c>
      <c r="J271" s="147">
        <f t="shared" si="54"/>
        <v>774.4100000000001</v>
      </c>
      <c r="L271" s="5"/>
      <c r="M271" s="5"/>
      <c r="O271" s="34">
        <v>33.67</v>
      </c>
      <c r="Q271" s="34">
        <f t="shared" si="44"/>
        <v>27.598360655737707</v>
      </c>
    </row>
    <row r="272" spans="1:17" s="159" customFormat="1" ht="10.5" customHeight="1">
      <c r="A272" s="195" t="s">
        <v>331</v>
      </c>
      <c r="B272" s="195"/>
      <c r="C272" s="195"/>
      <c r="D272" s="195"/>
      <c r="E272" s="195"/>
      <c r="F272" s="24">
        <f>SUM(F210:F271)</f>
        <v>9520.099999999997</v>
      </c>
      <c r="G272" s="34">
        <f aca="true" t="shared" si="56" ref="G272:G335">Q272</f>
        <v>0</v>
      </c>
      <c r="H272" s="24">
        <f>SUM(H210:H271)</f>
        <v>8850.754098360656</v>
      </c>
      <c r="I272" s="34"/>
      <c r="J272" s="24">
        <f>SUM(J210:J271)</f>
        <v>10797.920000000002</v>
      </c>
      <c r="L272" s="146"/>
      <c r="M272" s="146"/>
      <c r="O272" s="34"/>
      <c r="Q272" s="34">
        <f aca="true" t="shared" si="57" ref="Q272:Q335">O272/$P$13</f>
        <v>0</v>
      </c>
    </row>
    <row r="273" spans="1:17" s="159" customFormat="1" ht="10.5" customHeight="1">
      <c r="A273" s="60" t="s">
        <v>332</v>
      </c>
      <c r="B273" s="43" t="s">
        <v>333</v>
      </c>
      <c r="C273" s="44"/>
      <c r="D273" s="33"/>
      <c r="E273" s="34"/>
      <c r="F273" s="33"/>
      <c r="G273" s="34">
        <f t="shared" si="56"/>
        <v>0</v>
      </c>
      <c r="H273" s="34"/>
      <c r="I273" s="34"/>
      <c r="J273" s="160"/>
      <c r="L273" s="5"/>
      <c r="M273" s="5"/>
      <c r="O273" s="34"/>
      <c r="Q273" s="34">
        <f t="shared" si="57"/>
        <v>0</v>
      </c>
    </row>
    <row r="274" spans="1:17" s="159" customFormat="1" ht="12.75">
      <c r="A274" s="50"/>
      <c r="B274" s="52" t="s">
        <v>334</v>
      </c>
      <c r="C274" s="50" t="s">
        <v>93</v>
      </c>
      <c r="D274" s="61">
        <v>7</v>
      </c>
      <c r="E274" s="61">
        <v>189</v>
      </c>
      <c r="F274" s="33">
        <f aca="true" t="shared" si="58" ref="F274:F327">E274*D274</f>
        <v>1323</v>
      </c>
      <c r="G274" s="34">
        <f t="shared" si="56"/>
        <v>175.6803278688525</v>
      </c>
      <c r="H274" s="33">
        <f aca="true" t="shared" si="59" ref="H274:H327">D274*G274</f>
        <v>1229.7622950819673</v>
      </c>
      <c r="I274" s="33">
        <f aca="true" t="shared" si="60" ref="I274:I327">G274+G274*$K$12</f>
        <v>214.33000000000004</v>
      </c>
      <c r="J274" s="147">
        <f aca="true" t="shared" si="61" ref="J274:J327">D274*I274</f>
        <v>1500.3100000000004</v>
      </c>
      <c r="L274" s="5"/>
      <c r="M274" s="5"/>
      <c r="O274" s="34">
        <v>214.33</v>
      </c>
      <c r="Q274" s="34">
        <f t="shared" si="57"/>
        <v>175.6803278688525</v>
      </c>
    </row>
    <row r="275" spans="1:17" s="159" customFormat="1" ht="12.75">
      <c r="A275" s="50"/>
      <c r="B275" s="52" t="s">
        <v>335</v>
      </c>
      <c r="C275" s="50" t="s">
        <v>93</v>
      </c>
      <c r="D275" s="61">
        <v>2</v>
      </c>
      <c r="E275" s="61">
        <v>201.36</v>
      </c>
      <c r="F275" s="33">
        <f t="shared" si="58"/>
        <v>402.72</v>
      </c>
      <c r="G275" s="34">
        <f t="shared" si="56"/>
        <v>187.172131147541</v>
      </c>
      <c r="H275" s="33">
        <f t="shared" si="59"/>
        <v>374.344262295082</v>
      </c>
      <c r="I275" s="33">
        <f t="shared" si="60"/>
        <v>228.35000000000002</v>
      </c>
      <c r="J275" s="147">
        <f t="shared" si="61"/>
        <v>456.70000000000005</v>
      </c>
      <c r="L275" s="5"/>
      <c r="M275" s="5"/>
      <c r="O275" s="34">
        <v>228.35</v>
      </c>
      <c r="Q275" s="34">
        <f t="shared" si="57"/>
        <v>187.172131147541</v>
      </c>
    </row>
    <row r="276" spans="1:17" s="159" customFormat="1" ht="12.75">
      <c r="A276" s="50"/>
      <c r="B276" s="52" t="s">
        <v>336</v>
      </c>
      <c r="C276" s="50" t="s">
        <v>93</v>
      </c>
      <c r="D276" s="61">
        <v>2</v>
      </c>
      <c r="E276" s="61">
        <v>188.98</v>
      </c>
      <c r="F276" s="33">
        <f t="shared" si="58"/>
        <v>377.96</v>
      </c>
      <c r="G276" s="34">
        <f t="shared" si="56"/>
        <v>175.6639344262295</v>
      </c>
      <c r="H276" s="33">
        <f t="shared" si="59"/>
        <v>351.327868852459</v>
      </c>
      <c r="I276" s="33">
        <f t="shared" si="60"/>
        <v>214.31</v>
      </c>
      <c r="J276" s="147">
        <f t="shared" si="61"/>
        <v>428.62</v>
      </c>
      <c r="L276" s="5"/>
      <c r="M276" s="5"/>
      <c r="O276" s="34">
        <v>214.31</v>
      </c>
      <c r="Q276" s="34">
        <f t="shared" si="57"/>
        <v>175.6639344262295</v>
      </c>
    </row>
    <row r="277" spans="1:17" s="159" customFormat="1" ht="12.75">
      <c r="A277" s="50"/>
      <c r="B277" s="52" t="s">
        <v>337</v>
      </c>
      <c r="C277" s="50" t="s">
        <v>93</v>
      </c>
      <c r="D277" s="61">
        <v>2</v>
      </c>
      <c r="E277" s="61">
        <v>298.65</v>
      </c>
      <c r="F277" s="33">
        <f t="shared" si="58"/>
        <v>597.3</v>
      </c>
      <c r="G277" s="34">
        <f t="shared" si="56"/>
        <v>277.60655737704917</v>
      </c>
      <c r="H277" s="33">
        <f t="shared" si="59"/>
        <v>555.2131147540983</v>
      </c>
      <c r="I277" s="33">
        <f t="shared" si="60"/>
        <v>338.68</v>
      </c>
      <c r="J277" s="147">
        <f t="shared" si="61"/>
        <v>677.36</v>
      </c>
      <c r="L277" s="5"/>
      <c r="M277" s="5"/>
      <c r="O277" s="34">
        <v>338.68</v>
      </c>
      <c r="Q277" s="34">
        <f t="shared" si="57"/>
        <v>277.60655737704917</v>
      </c>
    </row>
    <row r="278" spans="1:17" s="159" customFormat="1" ht="12.75">
      <c r="A278" s="50"/>
      <c r="B278" s="52" t="s">
        <v>338</v>
      </c>
      <c r="C278" s="50" t="s">
        <v>93</v>
      </c>
      <c r="D278" s="61">
        <v>12</v>
      </c>
      <c r="E278" s="61">
        <v>248.62</v>
      </c>
      <c r="F278" s="33">
        <f t="shared" si="58"/>
        <v>2983.44</v>
      </c>
      <c r="G278" s="34">
        <f t="shared" si="56"/>
        <v>231.10655737704917</v>
      </c>
      <c r="H278" s="33">
        <f t="shared" si="59"/>
        <v>2773.27868852459</v>
      </c>
      <c r="I278" s="33">
        <f t="shared" si="60"/>
        <v>281.95</v>
      </c>
      <c r="J278" s="147">
        <f t="shared" si="61"/>
        <v>3383.3999999999996</v>
      </c>
      <c r="L278" s="5"/>
      <c r="M278" s="5"/>
      <c r="O278" s="34">
        <v>281.95</v>
      </c>
      <c r="Q278" s="34">
        <f t="shared" si="57"/>
        <v>231.10655737704917</v>
      </c>
    </row>
    <row r="279" spans="1:17" s="159" customFormat="1" ht="12.75">
      <c r="A279" s="50"/>
      <c r="B279" s="52" t="s">
        <v>339</v>
      </c>
      <c r="C279" s="50" t="s">
        <v>93</v>
      </c>
      <c r="D279" s="61">
        <v>9</v>
      </c>
      <c r="E279" s="61">
        <v>269.36</v>
      </c>
      <c r="F279" s="33">
        <f t="shared" si="58"/>
        <v>2424.2400000000002</v>
      </c>
      <c r="G279" s="34">
        <f t="shared" si="56"/>
        <v>250.38524590163937</v>
      </c>
      <c r="H279" s="33">
        <f t="shared" si="59"/>
        <v>2253.4672131147545</v>
      </c>
      <c r="I279" s="33">
        <f t="shared" si="60"/>
        <v>305.47</v>
      </c>
      <c r="J279" s="147">
        <f t="shared" si="61"/>
        <v>2749.2300000000005</v>
      </c>
      <c r="L279" s="5"/>
      <c r="M279" s="5"/>
      <c r="O279" s="34">
        <v>305.47</v>
      </c>
      <c r="Q279" s="34">
        <f t="shared" si="57"/>
        <v>250.38524590163937</v>
      </c>
    </row>
    <row r="280" spans="1:17" s="159" customFormat="1" ht="12.75">
      <c r="A280" s="50"/>
      <c r="B280" s="52" t="s">
        <v>340</v>
      </c>
      <c r="C280" s="50" t="s">
        <v>93</v>
      </c>
      <c r="D280" s="61">
        <v>2</v>
      </c>
      <c r="E280" s="61">
        <v>31.62</v>
      </c>
      <c r="F280" s="33">
        <f t="shared" si="58"/>
        <v>63.24</v>
      </c>
      <c r="G280" s="34">
        <f t="shared" si="56"/>
        <v>29.39344262295082</v>
      </c>
      <c r="H280" s="33">
        <f t="shared" si="59"/>
        <v>58.78688524590164</v>
      </c>
      <c r="I280" s="33">
        <f t="shared" si="60"/>
        <v>35.86</v>
      </c>
      <c r="J280" s="147">
        <f t="shared" si="61"/>
        <v>71.72</v>
      </c>
      <c r="L280" s="5"/>
      <c r="M280" s="5"/>
      <c r="O280" s="34">
        <v>35.86</v>
      </c>
      <c r="Q280" s="34">
        <f t="shared" si="57"/>
        <v>29.39344262295082</v>
      </c>
    </row>
    <row r="281" spans="1:17" s="159" customFormat="1" ht="12.75">
      <c r="A281" s="50"/>
      <c r="B281" s="52" t="s">
        <v>341</v>
      </c>
      <c r="C281" s="50" t="s">
        <v>93</v>
      </c>
      <c r="D281" s="61">
        <v>12</v>
      </c>
      <c r="E281" s="61">
        <v>27.96</v>
      </c>
      <c r="F281" s="33">
        <f t="shared" si="58"/>
        <v>335.52</v>
      </c>
      <c r="G281" s="34">
        <f t="shared" si="56"/>
        <v>25.991803278688526</v>
      </c>
      <c r="H281" s="33">
        <f t="shared" si="59"/>
        <v>311.9016393442623</v>
      </c>
      <c r="I281" s="33">
        <f t="shared" si="60"/>
        <v>31.71</v>
      </c>
      <c r="J281" s="147">
        <f t="shared" si="61"/>
        <v>380.52</v>
      </c>
      <c r="L281" s="5"/>
      <c r="M281" s="5"/>
      <c r="O281" s="34">
        <v>31.71</v>
      </c>
      <c r="Q281" s="34">
        <f t="shared" si="57"/>
        <v>25.991803278688526</v>
      </c>
    </row>
    <row r="282" spans="1:17" s="159" customFormat="1" ht="12.75">
      <c r="A282" s="50"/>
      <c r="B282" s="52" t="s">
        <v>342</v>
      </c>
      <c r="C282" s="50" t="s">
        <v>93</v>
      </c>
      <c r="D282" s="61">
        <v>9</v>
      </c>
      <c r="E282" s="61">
        <v>29.15</v>
      </c>
      <c r="F282" s="33">
        <f t="shared" si="58"/>
        <v>262.34999999999997</v>
      </c>
      <c r="G282" s="34">
        <f t="shared" si="56"/>
        <v>27.098360655737707</v>
      </c>
      <c r="H282" s="33">
        <f t="shared" si="59"/>
        <v>243.88524590163937</v>
      </c>
      <c r="I282" s="33">
        <f t="shared" si="60"/>
        <v>33.06</v>
      </c>
      <c r="J282" s="147">
        <f t="shared" si="61"/>
        <v>297.54</v>
      </c>
      <c r="L282" s="5"/>
      <c r="M282" s="5"/>
      <c r="O282" s="34">
        <v>33.06</v>
      </c>
      <c r="Q282" s="34">
        <f t="shared" si="57"/>
        <v>27.098360655737707</v>
      </c>
    </row>
    <row r="283" spans="1:17" s="159" customFormat="1" ht="12.75">
      <c r="A283" s="50"/>
      <c r="B283" s="52" t="s">
        <v>343</v>
      </c>
      <c r="C283" s="50" t="s">
        <v>93</v>
      </c>
      <c r="D283" s="61">
        <v>2</v>
      </c>
      <c r="E283" s="61">
        <v>305</v>
      </c>
      <c r="F283" s="33">
        <f t="shared" si="58"/>
        <v>610</v>
      </c>
      <c r="G283" s="34">
        <f t="shared" si="56"/>
        <v>283.344262295082</v>
      </c>
      <c r="H283" s="33">
        <f t="shared" si="59"/>
        <v>566.688524590164</v>
      </c>
      <c r="I283" s="33">
        <f t="shared" si="60"/>
        <v>345.68</v>
      </c>
      <c r="J283" s="147">
        <f t="shared" si="61"/>
        <v>691.36</v>
      </c>
      <c r="L283" s="5"/>
      <c r="M283" s="5"/>
      <c r="O283" s="34">
        <v>345.68</v>
      </c>
      <c r="Q283" s="34">
        <f t="shared" si="57"/>
        <v>283.344262295082</v>
      </c>
    </row>
    <row r="284" spans="1:17" s="159" customFormat="1" ht="12.75">
      <c r="A284" s="50"/>
      <c r="B284" s="52" t="s">
        <v>344</v>
      </c>
      <c r="C284" s="50" t="s">
        <v>93</v>
      </c>
      <c r="D284" s="61">
        <v>8</v>
      </c>
      <c r="E284" s="61">
        <v>690.2</v>
      </c>
      <c r="F284" s="33">
        <f t="shared" si="58"/>
        <v>5521.6</v>
      </c>
      <c r="G284" s="34">
        <f t="shared" si="56"/>
        <v>641.5737704918033</v>
      </c>
      <c r="H284" s="33">
        <f t="shared" si="59"/>
        <v>5132.5901639344265</v>
      </c>
      <c r="I284" s="33">
        <f t="shared" si="60"/>
        <v>782.72</v>
      </c>
      <c r="J284" s="147">
        <f t="shared" si="61"/>
        <v>6261.76</v>
      </c>
      <c r="L284" s="5"/>
      <c r="M284" s="5"/>
      <c r="O284" s="34">
        <v>782.72</v>
      </c>
      <c r="Q284" s="34">
        <f t="shared" si="57"/>
        <v>641.5737704918033</v>
      </c>
    </row>
    <row r="285" spans="1:17" s="159" customFormat="1" ht="12.75">
      <c r="A285" s="50"/>
      <c r="B285" s="52" t="s">
        <v>345</v>
      </c>
      <c r="C285" s="50" t="s">
        <v>93</v>
      </c>
      <c r="D285" s="61">
        <v>4</v>
      </c>
      <c r="E285" s="61">
        <v>298</v>
      </c>
      <c r="F285" s="33">
        <f t="shared" si="58"/>
        <v>1192</v>
      </c>
      <c r="G285" s="34">
        <f t="shared" si="56"/>
        <v>277</v>
      </c>
      <c r="H285" s="33">
        <f t="shared" si="59"/>
        <v>1108</v>
      </c>
      <c r="I285" s="33">
        <f t="shared" si="60"/>
        <v>337.94</v>
      </c>
      <c r="J285" s="147">
        <f t="shared" si="61"/>
        <v>1351.76</v>
      </c>
      <c r="L285" s="5"/>
      <c r="M285" s="5"/>
      <c r="O285" s="34">
        <v>337.94</v>
      </c>
      <c r="Q285" s="34">
        <f t="shared" si="57"/>
        <v>277</v>
      </c>
    </row>
    <row r="286" spans="1:17" s="159" customFormat="1" ht="25.5">
      <c r="A286" s="50"/>
      <c r="B286" s="52" t="s">
        <v>346</v>
      </c>
      <c r="C286" s="50" t="s">
        <v>93</v>
      </c>
      <c r="D286" s="33">
        <v>1</v>
      </c>
      <c r="E286" s="61">
        <v>252.69</v>
      </c>
      <c r="F286" s="33">
        <f t="shared" si="58"/>
        <v>252.69</v>
      </c>
      <c r="G286" s="34">
        <f t="shared" si="56"/>
        <v>234.9016393442623</v>
      </c>
      <c r="H286" s="33">
        <f t="shared" si="59"/>
        <v>234.9016393442623</v>
      </c>
      <c r="I286" s="33">
        <f t="shared" si="60"/>
        <v>286.58</v>
      </c>
      <c r="J286" s="147">
        <f t="shared" si="61"/>
        <v>286.58</v>
      </c>
      <c r="L286" s="5"/>
      <c r="M286" s="5"/>
      <c r="O286" s="34">
        <v>286.58</v>
      </c>
      <c r="Q286" s="34">
        <f t="shared" si="57"/>
        <v>234.9016393442623</v>
      </c>
    </row>
    <row r="287" spans="1:17" s="159" customFormat="1" ht="12.75">
      <c r="A287" s="50"/>
      <c r="B287" s="52" t="s">
        <v>347</v>
      </c>
      <c r="C287" s="50" t="s">
        <v>93</v>
      </c>
      <c r="D287" s="33">
        <v>7</v>
      </c>
      <c r="E287" s="61">
        <v>32.65</v>
      </c>
      <c r="F287" s="33">
        <f t="shared" si="58"/>
        <v>228.54999999999998</v>
      </c>
      <c r="G287" s="34">
        <f t="shared" si="56"/>
        <v>30.352459016393443</v>
      </c>
      <c r="H287" s="33">
        <f t="shared" si="59"/>
        <v>212.4672131147541</v>
      </c>
      <c r="I287" s="33">
        <f t="shared" si="60"/>
        <v>37.03</v>
      </c>
      <c r="J287" s="147">
        <f t="shared" si="61"/>
        <v>259.21000000000004</v>
      </c>
      <c r="L287" s="5"/>
      <c r="M287" s="5"/>
      <c r="O287" s="34">
        <v>37.03</v>
      </c>
      <c r="Q287" s="34">
        <f t="shared" si="57"/>
        <v>30.352459016393443</v>
      </c>
    </row>
    <row r="288" spans="1:17" s="159" customFormat="1" ht="12.75">
      <c r="A288" s="50"/>
      <c r="B288" s="52" t="s">
        <v>348</v>
      </c>
      <c r="C288" s="50" t="s">
        <v>93</v>
      </c>
      <c r="D288" s="33">
        <v>14</v>
      </c>
      <c r="E288" s="61">
        <v>23.13</v>
      </c>
      <c r="F288" s="33">
        <f t="shared" si="58"/>
        <v>323.82</v>
      </c>
      <c r="G288" s="34">
        <f t="shared" si="56"/>
        <v>21.5</v>
      </c>
      <c r="H288" s="33">
        <f t="shared" si="59"/>
        <v>301</v>
      </c>
      <c r="I288" s="33">
        <f t="shared" si="60"/>
        <v>26.23</v>
      </c>
      <c r="J288" s="147">
        <f t="shared" si="61"/>
        <v>367.22</v>
      </c>
      <c r="L288" s="5"/>
      <c r="M288" s="5"/>
      <c r="O288" s="34">
        <v>26.23</v>
      </c>
      <c r="Q288" s="34">
        <f t="shared" si="57"/>
        <v>21.5</v>
      </c>
    </row>
    <row r="289" spans="1:17" s="159" customFormat="1" ht="12.75">
      <c r="A289" s="50"/>
      <c r="B289" s="52" t="s">
        <v>349</v>
      </c>
      <c r="C289" s="50" t="s">
        <v>93</v>
      </c>
      <c r="D289" s="33">
        <v>5</v>
      </c>
      <c r="E289" s="61">
        <v>29.23</v>
      </c>
      <c r="F289" s="33">
        <f t="shared" si="58"/>
        <v>146.15</v>
      </c>
      <c r="G289" s="34">
        <f t="shared" si="56"/>
        <v>27.172131147540984</v>
      </c>
      <c r="H289" s="33">
        <f t="shared" si="59"/>
        <v>135.86065573770492</v>
      </c>
      <c r="I289" s="33">
        <f t="shared" si="60"/>
        <v>33.15</v>
      </c>
      <c r="J289" s="147">
        <f t="shared" si="61"/>
        <v>165.75</v>
      </c>
      <c r="L289" s="5"/>
      <c r="M289" s="5"/>
      <c r="O289" s="34">
        <v>33.15</v>
      </c>
      <c r="Q289" s="34">
        <f t="shared" si="57"/>
        <v>27.172131147540984</v>
      </c>
    </row>
    <row r="290" spans="1:17" s="159" customFormat="1" ht="12.75">
      <c r="A290" s="50" t="s">
        <v>578</v>
      </c>
      <c r="B290" s="52" t="s">
        <v>350</v>
      </c>
      <c r="C290" s="50" t="s">
        <v>93</v>
      </c>
      <c r="D290" s="33">
        <v>3</v>
      </c>
      <c r="E290" s="61">
        <v>155.12</v>
      </c>
      <c r="F290" s="33">
        <f t="shared" si="58"/>
        <v>465.36</v>
      </c>
      <c r="G290" s="34">
        <f t="shared" si="56"/>
        <v>144.18852459016392</v>
      </c>
      <c r="H290" s="33">
        <f t="shared" si="59"/>
        <v>432.56557377049177</v>
      </c>
      <c r="I290" s="33">
        <f t="shared" si="60"/>
        <v>175.91</v>
      </c>
      <c r="J290" s="147">
        <f t="shared" si="61"/>
        <v>527.73</v>
      </c>
      <c r="L290" s="5"/>
      <c r="M290" s="5"/>
      <c r="O290" s="34">
        <v>175.91</v>
      </c>
      <c r="Q290" s="34">
        <f t="shared" si="57"/>
        <v>144.18852459016392</v>
      </c>
    </row>
    <row r="291" spans="1:17" s="159" customFormat="1" ht="12.75">
      <c r="A291" s="50"/>
      <c r="B291" s="52" t="s">
        <v>351</v>
      </c>
      <c r="C291" s="50" t="s">
        <v>93</v>
      </c>
      <c r="D291" s="33">
        <v>4</v>
      </c>
      <c r="E291" s="61">
        <v>40.01</v>
      </c>
      <c r="F291" s="33">
        <f t="shared" si="58"/>
        <v>160.04</v>
      </c>
      <c r="G291" s="34">
        <f t="shared" si="56"/>
        <v>37.18852459016394</v>
      </c>
      <c r="H291" s="33">
        <f t="shared" si="59"/>
        <v>148.75409836065575</v>
      </c>
      <c r="I291" s="33">
        <f t="shared" si="60"/>
        <v>45.370000000000005</v>
      </c>
      <c r="J291" s="147">
        <f t="shared" si="61"/>
        <v>181.48000000000002</v>
      </c>
      <c r="L291" s="5"/>
      <c r="M291" s="5"/>
      <c r="O291" s="34">
        <v>45.37</v>
      </c>
      <c r="Q291" s="34">
        <f t="shared" si="57"/>
        <v>37.18852459016394</v>
      </c>
    </row>
    <row r="292" spans="1:17" s="159" customFormat="1" ht="12.75">
      <c r="A292" s="50"/>
      <c r="B292" s="52" t="s">
        <v>352</v>
      </c>
      <c r="C292" s="50" t="s">
        <v>93</v>
      </c>
      <c r="D292" s="33">
        <v>7</v>
      </c>
      <c r="E292" s="61">
        <v>39.63</v>
      </c>
      <c r="F292" s="33">
        <f t="shared" si="58"/>
        <v>277.41</v>
      </c>
      <c r="G292" s="34">
        <f t="shared" si="56"/>
        <v>36.83606557377049</v>
      </c>
      <c r="H292" s="33">
        <f t="shared" si="59"/>
        <v>257.8524590163934</v>
      </c>
      <c r="I292" s="33">
        <f t="shared" si="60"/>
        <v>44.94</v>
      </c>
      <c r="J292" s="147">
        <f t="shared" si="61"/>
        <v>314.58</v>
      </c>
      <c r="L292" s="5"/>
      <c r="M292" s="5"/>
      <c r="O292" s="34">
        <v>44.94</v>
      </c>
      <c r="Q292" s="34">
        <f t="shared" si="57"/>
        <v>36.83606557377049</v>
      </c>
    </row>
    <row r="293" spans="1:17" s="159" customFormat="1" ht="12.75">
      <c r="A293" s="50"/>
      <c r="B293" s="52" t="s">
        <v>353</v>
      </c>
      <c r="C293" s="50" t="s">
        <v>93</v>
      </c>
      <c r="D293" s="33">
        <v>6</v>
      </c>
      <c r="E293" s="61">
        <v>30.12</v>
      </c>
      <c r="F293" s="33">
        <f t="shared" si="58"/>
        <v>180.72</v>
      </c>
      <c r="G293" s="34">
        <f t="shared" si="56"/>
        <v>27.999999999999996</v>
      </c>
      <c r="H293" s="33">
        <f t="shared" si="59"/>
        <v>167.99999999999997</v>
      </c>
      <c r="I293" s="33">
        <f t="shared" si="60"/>
        <v>34.16</v>
      </c>
      <c r="J293" s="147">
        <f t="shared" si="61"/>
        <v>204.95999999999998</v>
      </c>
      <c r="L293" s="5"/>
      <c r="M293" s="5"/>
      <c r="O293" s="34">
        <v>34.16</v>
      </c>
      <c r="Q293" s="34">
        <f t="shared" si="57"/>
        <v>27.999999999999996</v>
      </c>
    </row>
    <row r="294" spans="1:17" s="159" customFormat="1" ht="12.75">
      <c r="A294" s="50"/>
      <c r="B294" s="52" t="s">
        <v>354</v>
      </c>
      <c r="C294" s="50" t="s">
        <v>93</v>
      </c>
      <c r="D294" s="33">
        <v>11</v>
      </c>
      <c r="E294" s="61">
        <v>17.17</v>
      </c>
      <c r="F294" s="33">
        <f t="shared" si="58"/>
        <v>188.87</v>
      </c>
      <c r="G294" s="34">
        <f t="shared" si="56"/>
        <v>15.959016393442623</v>
      </c>
      <c r="H294" s="33">
        <f t="shared" si="59"/>
        <v>175.54918032786884</v>
      </c>
      <c r="I294" s="33">
        <f t="shared" si="60"/>
        <v>19.47</v>
      </c>
      <c r="J294" s="147">
        <f t="shared" si="61"/>
        <v>214.17</v>
      </c>
      <c r="L294" s="5"/>
      <c r="M294" s="5"/>
      <c r="O294" s="34">
        <v>19.47</v>
      </c>
      <c r="Q294" s="34">
        <f t="shared" si="57"/>
        <v>15.959016393442623</v>
      </c>
    </row>
    <row r="295" spans="1:17" s="159" customFormat="1" ht="12.75">
      <c r="A295" s="50"/>
      <c r="B295" s="52" t="s">
        <v>355</v>
      </c>
      <c r="C295" s="50" t="s">
        <v>93</v>
      </c>
      <c r="D295" s="33">
        <v>1</v>
      </c>
      <c r="E295" s="61">
        <v>18.36</v>
      </c>
      <c r="F295" s="33">
        <f t="shared" si="58"/>
        <v>18.36</v>
      </c>
      <c r="G295" s="34">
        <f t="shared" si="56"/>
        <v>17.065573770491802</v>
      </c>
      <c r="H295" s="33">
        <f t="shared" si="59"/>
        <v>17.065573770491802</v>
      </c>
      <c r="I295" s="33">
        <f t="shared" si="60"/>
        <v>20.82</v>
      </c>
      <c r="J295" s="147">
        <f t="shared" si="61"/>
        <v>20.82</v>
      </c>
      <c r="L295" s="5"/>
      <c r="M295" s="5"/>
      <c r="O295" s="34">
        <v>20.82</v>
      </c>
      <c r="Q295" s="34">
        <f t="shared" si="57"/>
        <v>17.065573770491802</v>
      </c>
    </row>
    <row r="296" spans="1:17" s="159" customFormat="1" ht="12.75">
      <c r="A296" s="50"/>
      <c r="B296" s="52" t="s">
        <v>356</v>
      </c>
      <c r="C296" s="50" t="s">
        <v>93</v>
      </c>
      <c r="D296" s="33">
        <v>19</v>
      </c>
      <c r="E296" s="61">
        <v>49.01</v>
      </c>
      <c r="F296" s="33">
        <f t="shared" si="58"/>
        <v>931.1899999999999</v>
      </c>
      <c r="G296" s="34">
        <f t="shared" si="56"/>
        <v>45.557377049180324</v>
      </c>
      <c r="H296" s="33">
        <f t="shared" si="59"/>
        <v>865.5901639344262</v>
      </c>
      <c r="I296" s="33">
        <f t="shared" si="60"/>
        <v>55.58</v>
      </c>
      <c r="J296" s="147">
        <f t="shared" si="61"/>
        <v>1056.02</v>
      </c>
      <c r="L296" s="5"/>
      <c r="M296" s="5"/>
      <c r="O296" s="34">
        <v>55.58</v>
      </c>
      <c r="Q296" s="34">
        <f t="shared" si="57"/>
        <v>45.557377049180324</v>
      </c>
    </row>
    <row r="297" spans="1:17" s="159" customFormat="1" ht="12.75">
      <c r="A297" s="50"/>
      <c r="B297" s="52" t="s">
        <v>357</v>
      </c>
      <c r="C297" s="50" t="s">
        <v>93</v>
      </c>
      <c r="D297" s="33">
        <v>5</v>
      </c>
      <c r="E297" s="61">
        <v>23.87</v>
      </c>
      <c r="F297" s="33">
        <f t="shared" si="58"/>
        <v>119.35000000000001</v>
      </c>
      <c r="G297" s="34">
        <f t="shared" si="56"/>
        <v>22.188524590163937</v>
      </c>
      <c r="H297" s="33">
        <f t="shared" si="59"/>
        <v>110.94262295081968</v>
      </c>
      <c r="I297" s="33">
        <f t="shared" si="60"/>
        <v>27.070000000000004</v>
      </c>
      <c r="J297" s="147">
        <f t="shared" si="61"/>
        <v>135.35000000000002</v>
      </c>
      <c r="L297" s="5"/>
      <c r="M297" s="5"/>
      <c r="O297" s="34">
        <v>27.07</v>
      </c>
      <c r="Q297" s="34">
        <f t="shared" si="57"/>
        <v>22.188524590163937</v>
      </c>
    </row>
    <row r="298" spans="1:17" s="159" customFormat="1" ht="12.75">
      <c r="A298" s="50"/>
      <c r="B298" s="52" t="s">
        <v>358</v>
      </c>
      <c r="C298" s="50" t="s">
        <v>93</v>
      </c>
      <c r="D298" s="33">
        <v>8</v>
      </c>
      <c r="E298" s="61">
        <v>29.36</v>
      </c>
      <c r="F298" s="33">
        <f t="shared" si="58"/>
        <v>234.88</v>
      </c>
      <c r="G298" s="34">
        <f t="shared" si="56"/>
        <v>27.295081967213115</v>
      </c>
      <c r="H298" s="33">
        <f t="shared" si="59"/>
        <v>218.36065573770492</v>
      </c>
      <c r="I298" s="33">
        <f t="shared" si="60"/>
        <v>33.3</v>
      </c>
      <c r="J298" s="147">
        <f t="shared" si="61"/>
        <v>266.4</v>
      </c>
      <c r="L298" s="5"/>
      <c r="M298" s="5"/>
      <c r="O298" s="34">
        <v>33.3</v>
      </c>
      <c r="Q298" s="34">
        <f t="shared" si="57"/>
        <v>27.295081967213115</v>
      </c>
    </row>
    <row r="299" spans="1:17" s="159" customFormat="1" ht="12.75">
      <c r="A299" s="50"/>
      <c r="B299" s="52" t="s">
        <v>359</v>
      </c>
      <c r="C299" s="50" t="s">
        <v>93</v>
      </c>
      <c r="D299" s="33">
        <v>6</v>
      </c>
      <c r="E299" s="61">
        <v>49.63</v>
      </c>
      <c r="F299" s="33">
        <f t="shared" si="58"/>
        <v>297.78000000000003</v>
      </c>
      <c r="G299" s="34">
        <f t="shared" si="56"/>
        <v>46.13114754098361</v>
      </c>
      <c r="H299" s="33">
        <f t="shared" si="59"/>
        <v>276.78688524590166</v>
      </c>
      <c r="I299" s="33">
        <f t="shared" si="60"/>
        <v>56.28000000000001</v>
      </c>
      <c r="J299" s="147">
        <f t="shared" si="61"/>
        <v>337.68000000000006</v>
      </c>
      <c r="L299" s="5"/>
      <c r="M299" s="5"/>
      <c r="O299" s="34">
        <v>56.28</v>
      </c>
      <c r="Q299" s="34">
        <f t="shared" si="57"/>
        <v>46.13114754098361</v>
      </c>
    </row>
    <row r="300" spans="1:17" s="159" customFormat="1" ht="12.75">
      <c r="A300" s="50"/>
      <c r="B300" s="52" t="s">
        <v>360</v>
      </c>
      <c r="C300" s="50" t="s">
        <v>93</v>
      </c>
      <c r="D300" s="33">
        <v>5</v>
      </c>
      <c r="E300" s="61">
        <v>311.02</v>
      </c>
      <c r="F300" s="33">
        <f t="shared" si="58"/>
        <v>1555.1</v>
      </c>
      <c r="G300" s="34">
        <f t="shared" si="56"/>
        <v>289.10655737704917</v>
      </c>
      <c r="H300" s="33">
        <f t="shared" si="59"/>
        <v>1445.532786885246</v>
      </c>
      <c r="I300" s="33">
        <f t="shared" si="60"/>
        <v>352.71</v>
      </c>
      <c r="J300" s="147">
        <f t="shared" si="61"/>
        <v>1763.55</v>
      </c>
      <c r="L300" s="5"/>
      <c r="M300" s="5"/>
      <c r="O300" s="34">
        <v>352.71</v>
      </c>
      <c r="Q300" s="34">
        <f t="shared" si="57"/>
        <v>289.10655737704917</v>
      </c>
    </row>
    <row r="301" spans="1:17" s="159" customFormat="1" ht="12.75">
      <c r="A301" s="50"/>
      <c r="B301" s="52" t="s">
        <v>361</v>
      </c>
      <c r="C301" s="50" t="s">
        <v>93</v>
      </c>
      <c r="D301" s="33">
        <v>39</v>
      </c>
      <c r="E301" s="61">
        <v>48.65</v>
      </c>
      <c r="F301" s="33">
        <f t="shared" si="58"/>
        <v>1897.35</v>
      </c>
      <c r="G301" s="34">
        <f t="shared" si="56"/>
        <v>45.22131147540984</v>
      </c>
      <c r="H301" s="33">
        <f t="shared" si="59"/>
        <v>1763.6311475409839</v>
      </c>
      <c r="I301" s="33">
        <f t="shared" si="60"/>
        <v>55.17000000000001</v>
      </c>
      <c r="J301" s="147">
        <f t="shared" si="61"/>
        <v>2151.6300000000006</v>
      </c>
      <c r="L301" s="5"/>
      <c r="M301" s="5"/>
      <c r="O301" s="34">
        <v>55.17</v>
      </c>
      <c r="Q301" s="34">
        <f t="shared" si="57"/>
        <v>45.22131147540984</v>
      </c>
    </row>
    <row r="302" spans="1:17" s="159" customFormat="1" ht="12.75">
      <c r="A302" s="50"/>
      <c r="B302" s="52" t="s">
        <v>362</v>
      </c>
      <c r="C302" s="50" t="s">
        <v>93</v>
      </c>
      <c r="D302" s="33">
        <v>10</v>
      </c>
      <c r="E302" s="61">
        <v>49.16</v>
      </c>
      <c r="F302" s="33">
        <f t="shared" si="58"/>
        <v>491.59999999999997</v>
      </c>
      <c r="G302" s="34">
        <f t="shared" si="56"/>
        <v>45.69672131147541</v>
      </c>
      <c r="H302" s="33">
        <f t="shared" si="59"/>
        <v>456.9672131147541</v>
      </c>
      <c r="I302" s="33">
        <f t="shared" si="60"/>
        <v>55.75</v>
      </c>
      <c r="J302" s="147">
        <f t="shared" si="61"/>
        <v>557.5</v>
      </c>
      <c r="L302" s="5"/>
      <c r="M302" s="5"/>
      <c r="O302" s="34">
        <v>55.75</v>
      </c>
      <c r="Q302" s="34">
        <f t="shared" si="57"/>
        <v>45.69672131147541</v>
      </c>
    </row>
    <row r="303" spans="1:17" s="159" customFormat="1" ht="12.75">
      <c r="A303" s="50"/>
      <c r="B303" s="52" t="s">
        <v>363</v>
      </c>
      <c r="C303" s="50" t="s">
        <v>93</v>
      </c>
      <c r="D303" s="33">
        <v>12</v>
      </c>
      <c r="E303" s="61">
        <v>79.24</v>
      </c>
      <c r="F303" s="33">
        <f t="shared" si="58"/>
        <v>950.8799999999999</v>
      </c>
      <c r="G303" s="34">
        <f t="shared" si="56"/>
        <v>73.65573770491804</v>
      </c>
      <c r="H303" s="33">
        <f t="shared" si="59"/>
        <v>883.8688524590165</v>
      </c>
      <c r="I303" s="33">
        <f t="shared" si="60"/>
        <v>89.86000000000001</v>
      </c>
      <c r="J303" s="147">
        <f t="shared" si="61"/>
        <v>1078.3200000000002</v>
      </c>
      <c r="L303" s="5"/>
      <c r="M303" s="5"/>
      <c r="O303" s="34">
        <v>89.86</v>
      </c>
      <c r="Q303" s="34">
        <f t="shared" si="57"/>
        <v>73.65573770491804</v>
      </c>
    </row>
    <row r="304" spans="1:17" s="159" customFormat="1" ht="12.75">
      <c r="A304" s="50"/>
      <c r="B304" s="52" t="s">
        <v>364</v>
      </c>
      <c r="C304" s="50" t="s">
        <v>93</v>
      </c>
      <c r="D304" s="33">
        <v>11</v>
      </c>
      <c r="E304" s="61">
        <v>8.9</v>
      </c>
      <c r="F304" s="33">
        <f t="shared" si="58"/>
        <v>97.9</v>
      </c>
      <c r="G304" s="34">
        <f t="shared" si="56"/>
        <v>8.270491803278688</v>
      </c>
      <c r="H304" s="33">
        <f t="shared" si="59"/>
        <v>90.97540983606557</v>
      </c>
      <c r="I304" s="33">
        <f t="shared" si="60"/>
        <v>10.09</v>
      </c>
      <c r="J304" s="147">
        <f t="shared" si="61"/>
        <v>110.99</v>
      </c>
      <c r="L304" s="5"/>
      <c r="M304" s="5"/>
      <c r="O304" s="34">
        <v>10.09</v>
      </c>
      <c r="Q304" s="34">
        <f t="shared" si="57"/>
        <v>8.270491803278688</v>
      </c>
    </row>
    <row r="305" spans="1:17" s="159" customFormat="1" ht="12.75">
      <c r="A305" s="50"/>
      <c r="B305" s="52" t="s">
        <v>365</v>
      </c>
      <c r="C305" s="50" t="s">
        <v>93</v>
      </c>
      <c r="D305" s="33">
        <v>7</v>
      </c>
      <c r="E305" s="61">
        <v>7.96</v>
      </c>
      <c r="F305" s="33">
        <f t="shared" si="58"/>
        <v>55.72</v>
      </c>
      <c r="G305" s="34">
        <f t="shared" si="56"/>
        <v>7.4016393442622945</v>
      </c>
      <c r="H305" s="33">
        <f t="shared" si="59"/>
        <v>51.81147540983606</v>
      </c>
      <c r="I305" s="33">
        <f t="shared" si="60"/>
        <v>9.03</v>
      </c>
      <c r="J305" s="147">
        <f t="shared" si="61"/>
        <v>63.209999999999994</v>
      </c>
      <c r="L305" s="5"/>
      <c r="M305" s="5"/>
      <c r="O305" s="34">
        <v>9.03</v>
      </c>
      <c r="Q305" s="34">
        <f t="shared" si="57"/>
        <v>7.4016393442622945</v>
      </c>
    </row>
    <row r="306" spans="1:17" s="159" customFormat="1" ht="12.75">
      <c r="A306" s="50"/>
      <c r="B306" s="52" t="s">
        <v>366</v>
      </c>
      <c r="C306" s="50" t="s">
        <v>93</v>
      </c>
      <c r="D306" s="33">
        <v>12</v>
      </c>
      <c r="E306" s="61">
        <v>40.98</v>
      </c>
      <c r="F306" s="33">
        <f t="shared" si="58"/>
        <v>491.76</v>
      </c>
      <c r="G306" s="34">
        <f t="shared" si="56"/>
        <v>38.09016393442623</v>
      </c>
      <c r="H306" s="33">
        <f t="shared" si="59"/>
        <v>457.08196721311475</v>
      </c>
      <c r="I306" s="33">
        <f t="shared" si="60"/>
        <v>46.47</v>
      </c>
      <c r="J306" s="147">
        <f t="shared" si="61"/>
        <v>557.64</v>
      </c>
      <c r="L306" s="5"/>
      <c r="M306" s="5"/>
      <c r="O306" s="34">
        <v>46.47</v>
      </c>
      <c r="Q306" s="34">
        <f t="shared" si="57"/>
        <v>38.09016393442623</v>
      </c>
    </row>
    <row r="307" spans="1:17" s="159" customFormat="1" ht="12.75">
      <c r="A307" s="50"/>
      <c r="B307" s="52" t="s">
        <v>367</v>
      </c>
      <c r="C307" s="50" t="s">
        <v>93</v>
      </c>
      <c r="D307" s="33">
        <v>4</v>
      </c>
      <c r="E307" s="61">
        <v>99.63</v>
      </c>
      <c r="F307" s="33">
        <f t="shared" si="58"/>
        <v>398.52</v>
      </c>
      <c r="G307" s="34">
        <f t="shared" si="56"/>
        <v>92.60655737704919</v>
      </c>
      <c r="H307" s="33">
        <f t="shared" si="59"/>
        <v>370.42622950819674</v>
      </c>
      <c r="I307" s="33">
        <f t="shared" si="60"/>
        <v>112.98</v>
      </c>
      <c r="J307" s="147">
        <f t="shared" si="61"/>
        <v>451.92</v>
      </c>
      <c r="L307" s="5"/>
      <c r="M307" s="5"/>
      <c r="O307" s="34">
        <v>112.98</v>
      </c>
      <c r="Q307" s="34">
        <f t="shared" si="57"/>
        <v>92.60655737704919</v>
      </c>
    </row>
    <row r="308" spans="1:17" s="159" customFormat="1" ht="12.75">
      <c r="A308" s="50"/>
      <c r="B308" s="52" t="s">
        <v>368</v>
      </c>
      <c r="C308" s="50" t="s">
        <v>93</v>
      </c>
      <c r="D308" s="33">
        <v>4</v>
      </c>
      <c r="E308" s="61">
        <v>69.32</v>
      </c>
      <c r="F308" s="33">
        <f t="shared" si="58"/>
        <v>277.28</v>
      </c>
      <c r="G308" s="34">
        <f t="shared" si="56"/>
        <v>64.4344262295082</v>
      </c>
      <c r="H308" s="33">
        <f t="shared" si="59"/>
        <v>257.7377049180328</v>
      </c>
      <c r="I308" s="33">
        <f t="shared" si="60"/>
        <v>78.61000000000001</v>
      </c>
      <c r="J308" s="147">
        <f t="shared" si="61"/>
        <v>314.44000000000005</v>
      </c>
      <c r="L308" s="5"/>
      <c r="M308" s="5"/>
      <c r="O308" s="34">
        <v>78.61</v>
      </c>
      <c r="Q308" s="34">
        <f t="shared" si="57"/>
        <v>64.4344262295082</v>
      </c>
    </row>
    <row r="309" spans="1:17" s="159" customFormat="1" ht="12.75">
      <c r="A309" s="50"/>
      <c r="B309" s="52" t="s">
        <v>369</v>
      </c>
      <c r="C309" s="50" t="s">
        <v>93</v>
      </c>
      <c r="D309" s="33">
        <v>5</v>
      </c>
      <c r="E309" s="61">
        <v>99</v>
      </c>
      <c r="F309" s="33">
        <f t="shared" si="58"/>
        <v>495</v>
      </c>
      <c r="G309" s="34">
        <f t="shared" si="56"/>
        <v>92.02459016393442</v>
      </c>
      <c r="H309" s="33">
        <f t="shared" si="59"/>
        <v>460.1229508196721</v>
      </c>
      <c r="I309" s="33">
        <f t="shared" si="60"/>
        <v>112.27</v>
      </c>
      <c r="J309" s="147">
        <f t="shared" si="61"/>
        <v>561.35</v>
      </c>
      <c r="L309" s="5"/>
      <c r="M309" s="5"/>
      <c r="O309" s="34">
        <v>112.27</v>
      </c>
      <c r="Q309" s="34">
        <f t="shared" si="57"/>
        <v>92.02459016393442</v>
      </c>
    </row>
    <row r="310" spans="1:17" s="159" customFormat="1" ht="12.75">
      <c r="A310" s="50"/>
      <c r="B310" s="52" t="s">
        <v>370</v>
      </c>
      <c r="C310" s="50" t="s">
        <v>93</v>
      </c>
      <c r="D310" s="33">
        <v>23</v>
      </c>
      <c r="E310" s="61">
        <v>62.13</v>
      </c>
      <c r="F310" s="33">
        <f t="shared" si="58"/>
        <v>1428.99</v>
      </c>
      <c r="G310" s="34">
        <f t="shared" si="56"/>
        <v>57.75409836065573</v>
      </c>
      <c r="H310" s="33">
        <f t="shared" si="59"/>
        <v>1328.3442622950818</v>
      </c>
      <c r="I310" s="33">
        <f t="shared" si="60"/>
        <v>70.46</v>
      </c>
      <c r="J310" s="147">
        <f t="shared" si="61"/>
        <v>1620.58</v>
      </c>
      <c r="L310" s="5"/>
      <c r="M310" s="5"/>
      <c r="O310" s="34">
        <v>70.46</v>
      </c>
      <c r="Q310" s="34">
        <f t="shared" si="57"/>
        <v>57.75409836065573</v>
      </c>
    </row>
    <row r="311" spans="1:17" s="159" customFormat="1" ht="12.75">
      <c r="A311" s="50"/>
      <c r="B311" s="52" t="s">
        <v>371</v>
      </c>
      <c r="C311" s="50" t="s">
        <v>93</v>
      </c>
      <c r="D311" s="33">
        <v>1</v>
      </c>
      <c r="E311" s="61">
        <v>2500</v>
      </c>
      <c r="F311" s="33">
        <f t="shared" si="58"/>
        <v>2500</v>
      </c>
      <c r="G311" s="34">
        <f t="shared" si="56"/>
        <v>2323.860655737705</v>
      </c>
      <c r="H311" s="33">
        <f t="shared" si="59"/>
        <v>2323.860655737705</v>
      </c>
      <c r="I311" s="33">
        <f t="shared" si="60"/>
        <v>2835.1100000000006</v>
      </c>
      <c r="J311" s="147">
        <f t="shared" si="61"/>
        <v>2835.1100000000006</v>
      </c>
      <c r="L311" s="5"/>
      <c r="M311" s="5"/>
      <c r="O311" s="34">
        <v>2835.11</v>
      </c>
      <c r="Q311" s="34">
        <f t="shared" si="57"/>
        <v>2323.860655737705</v>
      </c>
    </row>
    <row r="312" spans="1:17" s="159" customFormat="1" ht="12.75">
      <c r="A312" s="50"/>
      <c r="B312" s="52" t="s">
        <v>372</v>
      </c>
      <c r="C312" s="50" t="s">
        <v>93</v>
      </c>
      <c r="D312" s="33">
        <v>23</v>
      </c>
      <c r="E312" s="61">
        <v>5.65</v>
      </c>
      <c r="F312" s="33">
        <f t="shared" si="58"/>
        <v>129.95000000000002</v>
      </c>
      <c r="G312" s="34">
        <f t="shared" si="56"/>
        <v>5.254098360655738</v>
      </c>
      <c r="H312" s="33">
        <f t="shared" si="59"/>
        <v>120.84426229508198</v>
      </c>
      <c r="I312" s="33">
        <f t="shared" si="60"/>
        <v>6.41</v>
      </c>
      <c r="J312" s="147">
        <f t="shared" si="61"/>
        <v>147.43</v>
      </c>
      <c r="L312" s="5"/>
      <c r="M312" s="5"/>
      <c r="O312" s="34">
        <v>6.41</v>
      </c>
      <c r="Q312" s="34">
        <f t="shared" si="57"/>
        <v>5.254098360655738</v>
      </c>
    </row>
    <row r="313" spans="1:17" s="159" customFormat="1" ht="12.75">
      <c r="A313" s="50"/>
      <c r="B313" s="52" t="s">
        <v>373</v>
      </c>
      <c r="C313" s="50" t="s">
        <v>93</v>
      </c>
      <c r="D313" s="33">
        <v>1</v>
      </c>
      <c r="E313" s="61">
        <v>90.2</v>
      </c>
      <c r="F313" s="33">
        <f t="shared" si="58"/>
        <v>90.2</v>
      </c>
      <c r="G313" s="34">
        <f t="shared" si="56"/>
        <v>83.84426229508198</v>
      </c>
      <c r="H313" s="33">
        <f t="shared" si="59"/>
        <v>83.84426229508198</v>
      </c>
      <c r="I313" s="33">
        <f t="shared" si="60"/>
        <v>102.29</v>
      </c>
      <c r="J313" s="147">
        <f t="shared" si="61"/>
        <v>102.29</v>
      </c>
      <c r="L313" s="5"/>
      <c r="M313" s="5"/>
      <c r="O313" s="34">
        <v>102.29</v>
      </c>
      <c r="Q313" s="34">
        <f t="shared" si="57"/>
        <v>83.84426229508198</v>
      </c>
    </row>
    <row r="314" spans="1:17" s="159" customFormat="1" ht="12.75">
      <c r="A314" s="50"/>
      <c r="B314" s="52" t="s">
        <v>374</v>
      </c>
      <c r="C314" s="50" t="s">
        <v>93</v>
      </c>
      <c r="D314" s="33">
        <v>1</v>
      </c>
      <c r="E314" s="61">
        <v>50.2</v>
      </c>
      <c r="F314" s="33">
        <f t="shared" si="58"/>
        <v>50.2</v>
      </c>
      <c r="G314" s="34">
        <f t="shared" si="56"/>
        <v>46.66393442622951</v>
      </c>
      <c r="H314" s="33">
        <f t="shared" si="59"/>
        <v>46.66393442622951</v>
      </c>
      <c r="I314" s="33">
        <f t="shared" si="60"/>
        <v>56.93</v>
      </c>
      <c r="J314" s="147">
        <f t="shared" si="61"/>
        <v>56.93</v>
      </c>
      <c r="L314" s="5"/>
      <c r="M314" s="5"/>
      <c r="O314" s="34">
        <v>56.93</v>
      </c>
      <c r="Q314" s="34">
        <f t="shared" si="57"/>
        <v>46.66393442622951</v>
      </c>
    </row>
    <row r="315" spans="1:17" s="159" customFormat="1" ht="12.75">
      <c r="A315" s="50"/>
      <c r="B315" s="52" t="s">
        <v>375</v>
      </c>
      <c r="C315" s="50" t="s">
        <v>93</v>
      </c>
      <c r="D315" s="33">
        <v>9</v>
      </c>
      <c r="E315" s="61">
        <v>105.23</v>
      </c>
      <c r="F315" s="33">
        <f t="shared" si="58"/>
        <v>947.07</v>
      </c>
      <c r="G315" s="34">
        <f t="shared" si="56"/>
        <v>97.81967213114754</v>
      </c>
      <c r="H315" s="33">
        <f t="shared" si="59"/>
        <v>880.3770491803278</v>
      </c>
      <c r="I315" s="33">
        <f t="shared" si="60"/>
        <v>119.34</v>
      </c>
      <c r="J315" s="147">
        <f t="shared" si="61"/>
        <v>1074.06</v>
      </c>
      <c r="L315" s="5"/>
      <c r="M315" s="5"/>
      <c r="O315" s="34">
        <v>119.34</v>
      </c>
      <c r="Q315" s="34">
        <f t="shared" si="57"/>
        <v>97.81967213114754</v>
      </c>
    </row>
    <row r="316" spans="1:17" s="159" customFormat="1" ht="12.75">
      <c r="A316" s="50"/>
      <c r="B316" s="52" t="s">
        <v>376</v>
      </c>
      <c r="C316" s="50" t="s">
        <v>93</v>
      </c>
      <c r="D316" s="33">
        <v>1</v>
      </c>
      <c r="E316" s="61">
        <v>101.2</v>
      </c>
      <c r="F316" s="33">
        <f t="shared" si="58"/>
        <v>101.2</v>
      </c>
      <c r="G316" s="34">
        <f t="shared" si="56"/>
        <v>94.07377049180327</v>
      </c>
      <c r="H316" s="33">
        <f t="shared" si="59"/>
        <v>94.07377049180327</v>
      </c>
      <c r="I316" s="33">
        <f t="shared" si="60"/>
        <v>114.77</v>
      </c>
      <c r="J316" s="147">
        <f t="shared" si="61"/>
        <v>114.77</v>
      </c>
      <c r="L316" s="5"/>
      <c r="M316" s="5"/>
      <c r="O316" s="34">
        <v>114.77</v>
      </c>
      <c r="Q316" s="34">
        <f t="shared" si="57"/>
        <v>94.07377049180327</v>
      </c>
    </row>
    <row r="317" spans="1:17" s="159" customFormat="1" ht="12.75">
      <c r="A317" s="50"/>
      <c r="B317" s="52" t="s">
        <v>377</v>
      </c>
      <c r="C317" s="50" t="s">
        <v>93</v>
      </c>
      <c r="D317" s="33">
        <v>9</v>
      </c>
      <c r="E317" s="61">
        <v>190</v>
      </c>
      <c r="F317" s="33">
        <f t="shared" si="58"/>
        <v>1710</v>
      </c>
      <c r="G317" s="34">
        <f t="shared" si="56"/>
        <v>176.61475409836066</v>
      </c>
      <c r="H317" s="33">
        <f t="shared" si="59"/>
        <v>1589.532786885246</v>
      </c>
      <c r="I317" s="33">
        <f t="shared" si="60"/>
        <v>215.47</v>
      </c>
      <c r="J317" s="147">
        <f t="shared" si="61"/>
        <v>1939.23</v>
      </c>
      <c r="L317" s="5"/>
      <c r="M317" s="5"/>
      <c r="O317" s="34">
        <v>215.47</v>
      </c>
      <c r="Q317" s="34">
        <f t="shared" si="57"/>
        <v>176.61475409836066</v>
      </c>
    </row>
    <row r="318" spans="1:17" s="159" customFormat="1" ht="12.75">
      <c r="A318" s="50"/>
      <c r="B318" s="52" t="s">
        <v>378</v>
      </c>
      <c r="C318" s="50" t="s">
        <v>93</v>
      </c>
      <c r="D318" s="33">
        <v>2</v>
      </c>
      <c r="E318" s="61">
        <v>346</v>
      </c>
      <c r="F318" s="33">
        <f t="shared" si="58"/>
        <v>692</v>
      </c>
      <c r="G318" s="34">
        <f t="shared" si="56"/>
        <v>321.62295081967216</v>
      </c>
      <c r="H318" s="33">
        <f t="shared" si="59"/>
        <v>643.2459016393443</v>
      </c>
      <c r="I318" s="33">
        <f t="shared" si="60"/>
        <v>392.38</v>
      </c>
      <c r="J318" s="147">
        <f t="shared" si="61"/>
        <v>784.76</v>
      </c>
      <c r="L318" s="5"/>
      <c r="M318" s="5"/>
      <c r="O318" s="34">
        <v>392.38</v>
      </c>
      <c r="Q318" s="34">
        <f t="shared" si="57"/>
        <v>321.62295081967216</v>
      </c>
    </row>
    <row r="319" spans="1:17" s="159" customFormat="1" ht="12.75">
      <c r="A319" s="50"/>
      <c r="B319" s="52" t="s">
        <v>379</v>
      </c>
      <c r="C319" s="50" t="s">
        <v>93</v>
      </c>
      <c r="D319" s="33">
        <v>6</v>
      </c>
      <c r="E319" s="61">
        <v>2</v>
      </c>
      <c r="F319" s="33">
        <f t="shared" si="58"/>
        <v>12</v>
      </c>
      <c r="G319" s="34">
        <f t="shared" si="56"/>
        <v>1.860655737704918</v>
      </c>
      <c r="H319" s="33">
        <f t="shared" si="59"/>
        <v>11.163934426229508</v>
      </c>
      <c r="I319" s="33">
        <f t="shared" si="60"/>
        <v>2.27</v>
      </c>
      <c r="J319" s="147">
        <f t="shared" si="61"/>
        <v>13.620000000000001</v>
      </c>
      <c r="L319" s="5"/>
      <c r="M319" s="5"/>
      <c r="O319" s="34">
        <v>2.27</v>
      </c>
      <c r="Q319" s="34">
        <f t="shared" si="57"/>
        <v>1.860655737704918</v>
      </c>
    </row>
    <row r="320" spans="1:17" s="159" customFormat="1" ht="12.75">
      <c r="A320" s="50"/>
      <c r="B320" s="52" t="s">
        <v>380</v>
      </c>
      <c r="C320" s="50" t="s">
        <v>93</v>
      </c>
      <c r="D320" s="33">
        <v>13</v>
      </c>
      <c r="E320" s="61">
        <v>3</v>
      </c>
      <c r="F320" s="33">
        <f t="shared" si="58"/>
        <v>39</v>
      </c>
      <c r="G320" s="34">
        <f t="shared" si="56"/>
        <v>2.7868852459016393</v>
      </c>
      <c r="H320" s="33">
        <f t="shared" si="59"/>
        <v>36.22950819672131</v>
      </c>
      <c r="I320" s="33">
        <f t="shared" si="60"/>
        <v>3.4</v>
      </c>
      <c r="J320" s="147">
        <f t="shared" si="61"/>
        <v>44.199999999999996</v>
      </c>
      <c r="L320" s="5"/>
      <c r="M320" s="5"/>
      <c r="O320" s="34">
        <v>3.4</v>
      </c>
      <c r="Q320" s="34">
        <f t="shared" si="57"/>
        <v>2.7868852459016393</v>
      </c>
    </row>
    <row r="321" spans="1:17" s="159" customFormat="1" ht="12.75">
      <c r="A321" s="50"/>
      <c r="B321" s="52" t="s">
        <v>381</v>
      </c>
      <c r="C321" s="50" t="s">
        <v>93</v>
      </c>
      <c r="D321" s="33">
        <v>13</v>
      </c>
      <c r="E321" s="61">
        <v>3</v>
      </c>
      <c r="F321" s="33">
        <f t="shared" si="58"/>
        <v>39</v>
      </c>
      <c r="G321" s="34">
        <f t="shared" si="56"/>
        <v>2.7868852459016393</v>
      </c>
      <c r="H321" s="33">
        <f t="shared" si="59"/>
        <v>36.22950819672131</v>
      </c>
      <c r="I321" s="33">
        <f t="shared" si="60"/>
        <v>3.4</v>
      </c>
      <c r="J321" s="147">
        <f t="shared" si="61"/>
        <v>44.199999999999996</v>
      </c>
      <c r="L321" s="5"/>
      <c r="M321" s="5"/>
      <c r="O321" s="34">
        <v>3.4</v>
      </c>
      <c r="Q321" s="34">
        <f t="shared" si="57"/>
        <v>2.7868852459016393</v>
      </c>
    </row>
    <row r="322" spans="1:17" s="159" customFormat="1" ht="12.75">
      <c r="A322" s="50"/>
      <c r="B322" s="52" t="s">
        <v>382</v>
      </c>
      <c r="C322" s="50" t="s">
        <v>93</v>
      </c>
      <c r="D322" s="33">
        <v>20</v>
      </c>
      <c r="E322" s="61">
        <v>3.5</v>
      </c>
      <c r="F322" s="33">
        <f t="shared" si="58"/>
        <v>70</v>
      </c>
      <c r="G322" s="34">
        <f t="shared" si="56"/>
        <v>3.254098360655738</v>
      </c>
      <c r="H322" s="33">
        <f t="shared" si="59"/>
        <v>65.08196721311477</v>
      </c>
      <c r="I322" s="33">
        <f t="shared" si="60"/>
        <v>3.9700000000000006</v>
      </c>
      <c r="J322" s="147">
        <f t="shared" si="61"/>
        <v>79.4</v>
      </c>
      <c r="L322" s="5"/>
      <c r="M322" s="5"/>
      <c r="O322" s="34">
        <v>3.97</v>
      </c>
      <c r="Q322" s="34">
        <f t="shared" si="57"/>
        <v>3.254098360655738</v>
      </c>
    </row>
    <row r="323" spans="1:17" s="161" customFormat="1" ht="12.75">
      <c r="A323" s="50"/>
      <c r="B323" s="52" t="s">
        <v>383</v>
      </c>
      <c r="C323" s="50" t="s">
        <v>93</v>
      </c>
      <c r="D323" s="33">
        <v>8</v>
      </c>
      <c r="E323" s="61">
        <v>4.15</v>
      </c>
      <c r="F323" s="33">
        <f t="shared" si="58"/>
        <v>33.2</v>
      </c>
      <c r="G323" s="34">
        <f t="shared" si="56"/>
        <v>3.860655737704918</v>
      </c>
      <c r="H323" s="33">
        <f t="shared" si="59"/>
        <v>30.885245901639344</v>
      </c>
      <c r="I323" s="33">
        <f t="shared" si="60"/>
        <v>4.71</v>
      </c>
      <c r="J323" s="147">
        <f t="shared" si="61"/>
        <v>37.68</v>
      </c>
      <c r="L323" s="5"/>
      <c r="M323" s="5"/>
      <c r="O323" s="34">
        <v>4.71</v>
      </c>
      <c r="Q323" s="34">
        <f t="shared" si="57"/>
        <v>3.860655737704918</v>
      </c>
    </row>
    <row r="324" spans="1:17" s="161" customFormat="1" ht="12.75">
      <c r="A324" s="50"/>
      <c r="B324" s="52" t="s">
        <v>384</v>
      </c>
      <c r="C324" s="50" t="s">
        <v>93</v>
      </c>
      <c r="D324" s="33">
        <v>32</v>
      </c>
      <c r="E324" s="61">
        <v>26</v>
      </c>
      <c r="F324" s="33">
        <f t="shared" si="58"/>
        <v>832</v>
      </c>
      <c r="G324" s="34">
        <f t="shared" si="56"/>
        <v>24.172131147540984</v>
      </c>
      <c r="H324" s="33">
        <f t="shared" si="59"/>
        <v>773.5081967213115</v>
      </c>
      <c r="I324" s="33">
        <f t="shared" si="60"/>
        <v>29.490000000000002</v>
      </c>
      <c r="J324" s="147">
        <f t="shared" si="61"/>
        <v>943.6800000000001</v>
      </c>
      <c r="L324" s="5"/>
      <c r="M324" s="5"/>
      <c r="O324" s="34">
        <v>29.49</v>
      </c>
      <c r="Q324" s="34">
        <f t="shared" si="57"/>
        <v>24.172131147540984</v>
      </c>
    </row>
    <row r="325" spans="1:17" s="161" customFormat="1" ht="12.75">
      <c r="A325" s="50"/>
      <c r="B325" s="52" t="s">
        <v>385</v>
      </c>
      <c r="C325" s="50" t="s">
        <v>93</v>
      </c>
      <c r="D325" s="33">
        <v>30</v>
      </c>
      <c r="E325" s="61">
        <v>15</v>
      </c>
      <c r="F325" s="33">
        <f t="shared" si="58"/>
        <v>450</v>
      </c>
      <c r="G325" s="34">
        <f t="shared" si="56"/>
        <v>13.942622950819674</v>
      </c>
      <c r="H325" s="33">
        <f t="shared" si="59"/>
        <v>418.2786885245902</v>
      </c>
      <c r="I325" s="33">
        <f t="shared" si="60"/>
        <v>17.01</v>
      </c>
      <c r="J325" s="147">
        <f t="shared" si="61"/>
        <v>510.30000000000007</v>
      </c>
      <c r="L325" s="5"/>
      <c r="M325" s="5"/>
      <c r="O325" s="34">
        <v>17.01</v>
      </c>
      <c r="Q325" s="34">
        <f t="shared" si="57"/>
        <v>13.942622950819674</v>
      </c>
    </row>
    <row r="326" spans="1:17" s="161" customFormat="1" ht="12.75">
      <c r="A326" s="50"/>
      <c r="B326" s="52" t="s">
        <v>386</v>
      </c>
      <c r="C326" s="50" t="s">
        <v>93</v>
      </c>
      <c r="D326" s="33">
        <v>23</v>
      </c>
      <c r="E326" s="61">
        <v>32</v>
      </c>
      <c r="F326" s="33">
        <f t="shared" si="58"/>
        <v>736</v>
      </c>
      <c r="G326" s="34">
        <f t="shared" si="56"/>
        <v>29.74590163934426</v>
      </c>
      <c r="H326" s="33">
        <f t="shared" si="59"/>
        <v>684.155737704918</v>
      </c>
      <c r="I326" s="33">
        <f t="shared" si="60"/>
        <v>36.29</v>
      </c>
      <c r="J326" s="147">
        <f t="shared" si="61"/>
        <v>834.67</v>
      </c>
      <c r="L326" s="5"/>
      <c r="M326" s="5"/>
      <c r="O326" s="34">
        <v>36.29</v>
      </c>
      <c r="Q326" s="34">
        <f t="shared" si="57"/>
        <v>29.74590163934426</v>
      </c>
    </row>
    <row r="327" spans="1:17" s="161" customFormat="1" ht="12.75">
      <c r="A327" s="50"/>
      <c r="B327" s="52" t="s">
        <v>387</v>
      </c>
      <c r="C327" s="50" t="s">
        <v>93</v>
      </c>
      <c r="D327" s="33">
        <v>17</v>
      </c>
      <c r="E327" s="61">
        <v>29</v>
      </c>
      <c r="F327" s="33">
        <f t="shared" si="58"/>
        <v>493</v>
      </c>
      <c r="G327" s="34">
        <f t="shared" si="56"/>
        <v>26.959016393442624</v>
      </c>
      <c r="H327" s="33">
        <f t="shared" si="59"/>
        <v>458.30327868852464</v>
      </c>
      <c r="I327" s="33">
        <f t="shared" si="60"/>
        <v>32.89</v>
      </c>
      <c r="J327" s="147">
        <f t="shared" si="61"/>
        <v>559.13</v>
      </c>
      <c r="L327" s="5"/>
      <c r="M327" s="5"/>
      <c r="O327" s="34">
        <v>32.89</v>
      </c>
      <c r="Q327" s="34">
        <f t="shared" si="57"/>
        <v>26.959016393442624</v>
      </c>
    </row>
    <row r="328" spans="1:17" s="159" customFormat="1" ht="12.75">
      <c r="A328" s="195" t="s">
        <v>388</v>
      </c>
      <c r="B328" s="195"/>
      <c r="C328" s="195"/>
      <c r="D328" s="195"/>
      <c r="E328" s="195"/>
      <c r="F328" s="24">
        <f>SUM(F274:F327)</f>
        <v>36983.46</v>
      </c>
      <c r="G328" s="34">
        <f t="shared" si="56"/>
        <v>0</v>
      </c>
      <c r="H328" s="24">
        <f>SUM(H274:H327)</f>
        <v>34377.721311475405</v>
      </c>
      <c r="I328" s="34"/>
      <c r="J328" s="24">
        <f>SUM(J274:J327)</f>
        <v>41940.82</v>
      </c>
      <c r="L328" s="146"/>
      <c r="M328" s="146"/>
      <c r="O328" s="34"/>
      <c r="Q328" s="34">
        <f t="shared" si="57"/>
        <v>0</v>
      </c>
    </row>
    <row r="329" spans="1:17" s="159" customFormat="1" ht="12.75">
      <c r="A329" s="60" t="s">
        <v>389</v>
      </c>
      <c r="B329" s="43" t="s">
        <v>390</v>
      </c>
      <c r="C329" s="27"/>
      <c r="D329" s="24"/>
      <c r="E329" s="28"/>
      <c r="F329" s="24"/>
      <c r="G329" s="34">
        <f t="shared" si="56"/>
        <v>0</v>
      </c>
      <c r="H329" s="34"/>
      <c r="I329" s="34"/>
      <c r="J329" s="160"/>
      <c r="L329" s="5"/>
      <c r="M329" s="5"/>
      <c r="O329" s="34"/>
      <c r="Q329" s="34">
        <f t="shared" si="57"/>
        <v>0</v>
      </c>
    </row>
    <row r="330" spans="1:17" s="159" customFormat="1" ht="25.5">
      <c r="A330" s="50"/>
      <c r="B330" s="52" t="s">
        <v>391</v>
      </c>
      <c r="C330" s="50" t="s">
        <v>93</v>
      </c>
      <c r="D330" s="33">
        <v>2</v>
      </c>
      <c r="E330" s="61">
        <v>415.65</v>
      </c>
      <c r="F330" s="33">
        <f>E330*D330</f>
        <v>831.3</v>
      </c>
      <c r="G330" s="34">
        <f t="shared" si="56"/>
        <v>386.3606557377049</v>
      </c>
      <c r="H330" s="33">
        <f>D330*G330</f>
        <v>772.7213114754098</v>
      </c>
      <c r="I330" s="33">
        <f>G330+G330*$K$12</f>
        <v>471.36</v>
      </c>
      <c r="J330" s="147">
        <f>D330*I330</f>
        <v>942.72</v>
      </c>
      <c r="L330" s="5"/>
      <c r="M330" s="5"/>
      <c r="O330" s="34">
        <v>471.36</v>
      </c>
      <c r="Q330" s="34">
        <f t="shared" si="57"/>
        <v>386.3606557377049</v>
      </c>
    </row>
    <row r="331" spans="1:17" s="161" customFormat="1" ht="12.75">
      <c r="A331" s="50"/>
      <c r="B331" s="52" t="s">
        <v>392</v>
      </c>
      <c r="C331" s="50" t="s">
        <v>93</v>
      </c>
      <c r="D331" s="33">
        <v>1</v>
      </c>
      <c r="E331" s="61">
        <v>29.78</v>
      </c>
      <c r="F331" s="33">
        <f>E331*D331</f>
        <v>29.78</v>
      </c>
      <c r="G331" s="34">
        <f t="shared" si="56"/>
        <v>27.680327868852462</v>
      </c>
      <c r="H331" s="33">
        <f>D331*G331</f>
        <v>27.680327868852462</v>
      </c>
      <c r="I331" s="33">
        <f>G331+G331*$K$12</f>
        <v>33.77</v>
      </c>
      <c r="J331" s="147">
        <f>D331*I331</f>
        <v>33.77</v>
      </c>
      <c r="L331" s="5"/>
      <c r="M331" s="5"/>
      <c r="O331" s="34">
        <v>33.77</v>
      </c>
      <c r="Q331" s="34">
        <f t="shared" si="57"/>
        <v>27.680327868852462</v>
      </c>
    </row>
    <row r="332" spans="1:17" s="159" customFormat="1" ht="12.75">
      <c r="A332" s="50"/>
      <c r="B332" s="52" t="s">
        <v>393</v>
      </c>
      <c r="C332" s="50" t="s">
        <v>93</v>
      </c>
      <c r="D332" s="33">
        <v>2</v>
      </c>
      <c r="E332" s="61">
        <v>29.78</v>
      </c>
      <c r="F332" s="33">
        <f>E332*D332</f>
        <v>59.56</v>
      </c>
      <c r="G332" s="34">
        <f t="shared" si="56"/>
        <v>27.680327868852462</v>
      </c>
      <c r="H332" s="33">
        <f>D332*G332</f>
        <v>55.360655737704924</v>
      </c>
      <c r="I332" s="33">
        <f>G332+G332*$K$12</f>
        <v>33.77</v>
      </c>
      <c r="J332" s="147">
        <f>D332*I332</f>
        <v>67.54</v>
      </c>
      <c r="L332" s="5"/>
      <c r="M332" s="5"/>
      <c r="O332" s="34">
        <v>33.77</v>
      </c>
      <c r="Q332" s="34">
        <f t="shared" si="57"/>
        <v>27.680327868852462</v>
      </c>
    </row>
    <row r="333" spans="1:17" s="161" customFormat="1" ht="12.75">
      <c r="A333" s="195" t="s">
        <v>394</v>
      </c>
      <c r="B333" s="195"/>
      <c r="C333" s="195"/>
      <c r="D333" s="195"/>
      <c r="E333" s="195"/>
      <c r="F333" s="24">
        <f>SUM(F330:F332)</f>
        <v>920.6399999999999</v>
      </c>
      <c r="G333" s="34">
        <f t="shared" si="56"/>
        <v>0</v>
      </c>
      <c r="H333" s="24">
        <f>SUM(H330:H332)</f>
        <v>855.7622950819673</v>
      </c>
      <c r="I333" s="34"/>
      <c r="J333" s="24">
        <f>SUM(J330:J332)</f>
        <v>1044.03</v>
      </c>
      <c r="L333" s="146"/>
      <c r="M333" s="146"/>
      <c r="O333" s="34"/>
      <c r="Q333" s="34">
        <f t="shared" si="57"/>
        <v>0</v>
      </c>
    </row>
    <row r="334" spans="1:17" s="159" customFormat="1" ht="12.75">
      <c r="A334" s="60" t="s">
        <v>395</v>
      </c>
      <c r="B334" s="43" t="s">
        <v>396</v>
      </c>
      <c r="C334" s="44"/>
      <c r="D334" s="33"/>
      <c r="E334" s="34"/>
      <c r="F334" s="33"/>
      <c r="G334" s="34">
        <f t="shared" si="56"/>
        <v>0</v>
      </c>
      <c r="H334" s="34"/>
      <c r="I334" s="34"/>
      <c r="J334" s="160"/>
      <c r="L334" s="5"/>
      <c r="M334" s="5"/>
      <c r="O334" s="34"/>
      <c r="Q334" s="34">
        <f t="shared" si="57"/>
        <v>0</v>
      </c>
    </row>
    <row r="335" spans="1:17" s="159" customFormat="1" ht="12.75">
      <c r="A335" s="60" t="s">
        <v>397</v>
      </c>
      <c r="B335" s="62" t="s">
        <v>398</v>
      </c>
      <c r="C335" s="63"/>
      <c r="D335" s="24"/>
      <c r="E335" s="64"/>
      <c r="F335" s="65"/>
      <c r="G335" s="34">
        <f t="shared" si="56"/>
        <v>0</v>
      </c>
      <c r="H335" s="34"/>
      <c r="I335" s="34"/>
      <c r="J335" s="160"/>
      <c r="L335" s="5"/>
      <c r="M335" s="5"/>
      <c r="O335" s="34"/>
      <c r="Q335" s="34">
        <f t="shared" si="57"/>
        <v>0</v>
      </c>
    </row>
    <row r="336" spans="1:17" s="159" customFormat="1" ht="12.75">
      <c r="A336" s="50"/>
      <c r="B336" s="52" t="s">
        <v>399</v>
      </c>
      <c r="C336" s="50" t="s">
        <v>49</v>
      </c>
      <c r="D336" s="33">
        <v>18</v>
      </c>
      <c r="E336" s="61">
        <v>19.11</v>
      </c>
      <c r="F336" s="33">
        <f>E336*D336</f>
        <v>343.98</v>
      </c>
      <c r="G336" s="34">
        <f aca="true" t="shared" si="62" ref="G336:G399">Q336</f>
        <v>17.762295081967213</v>
      </c>
      <c r="H336" s="33">
        <f aca="true" t="shared" si="63" ref="H336:H358">D336*G336</f>
        <v>319.72131147540983</v>
      </c>
      <c r="I336" s="33">
        <f aca="true" t="shared" si="64" ref="I336:I358">G336+G336*$K$12</f>
        <v>21.67</v>
      </c>
      <c r="J336" s="147">
        <f aca="true" t="shared" si="65" ref="J336:J358">D336*I336</f>
        <v>390.06000000000006</v>
      </c>
      <c r="L336" s="5"/>
      <c r="M336" s="5"/>
      <c r="O336" s="34">
        <v>21.67</v>
      </c>
      <c r="Q336" s="34">
        <f aca="true" t="shared" si="66" ref="Q336:Q399">O336/$P$13</f>
        <v>17.762295081967213</v>
      </c>
    </row>
    <row r="337" spans="1:17" s="159" customFormat="1" ht="12.75">
      <c r="A337" s="50"/>
      <c r="B337" s="52" t="s">
        <v>400</v>
      </c>
      <c r="C337" s="50" t="s">
        <v>49</v>
      </c>
      <c r="D337" s="33">
        <v>24</v>
      </c>
      <c r="E337" s="61">
        <v>22.25</v>
      </c>
      <c r="F337" s="33">
        <f>E337*D337</f>
        <v>534</v>
      </c>
      <c r="G337" s="34">
        <f t="shared" si="62"/>
        <v>20.68032786885246</v>
      </c>
      <c r="H337" s="33">
        <f t="shared" si="63"/>
        <v>496.327868852459</v>
      </c>
      <c r="I337" s="33">
        <f t="shared" si="64"/>
        <v>25.23</v>
      </c>
      <c r="J337" s="147">
        <f t="shared" si="65"/>
        <v>605.52</v>
      </c>
      <c r="L337" s="5"/>
      <c r="M337" s="5"/>
      <c r="O337" s="34">
        <v>25.23</v>
      </c>
      <c r="Q337" s="34">
        <f t="shared" si="66"/>
        <v>20.68032786885246</v>
      </c>
    </row>
    <row r="338" spans="1:17" s="161" customFormat="1" ht="12.75">
      <c r="A338" s="50"/>
      <c r="B338" s="52" t="s">
        <v>401</v>
      </c>
      <c r="C338" s="50" t="s">
        <v>49</v>
      </c>
      <c r="D338" s="33">
        <v>36</v>
      </c>
      <c r="E338" s="61">
        <v>37.57</v>
      </c>
      <c r="F338" s="33">
        <f>E338*D338</f>
        <v>1352.52</v>
      </c>
      <c r="G338" s="34">
        <f t="shared" si="62"/>
        <v>34.92622950819672</v>
      </c>
      <c r="H338" s="33">
        <f t="shared" si="63"/>
        <v>1257.344262295082</v>
      </c>
      <c r="I338" s="33">
        <f t="shared" si="64"/>
        <v>42.61</v>
      </c>
      <c r="J338" s="147">
        <f t="shared" si="65"/>
        <v>1533.96</v>
      </c>
      <c r="L338" s="5"/>
      <c r="M338" s="5"/>
      <c r="O338" s="34">
        <v>42.61</v>
      </c>
      <c r="Q338" s="34">
        <f t="shared" si="66"/>
        <v>34.92622950819672</v>
      </c>
    </row>
    <row r="339" spans="1:17" s="159" customFormat="1" ht="12.75">
      <c r="A339" s="50"/>
      <c r="B339" s="52" t="s">
        <v>402</v>
      </c>
      <c r="C339" s="50" t="s">
        <v>49</v>
      </c>
      <c r="D339" s="33">
        <v>12</v>
      </c>
      <c r="E339" s="61">
        <v>39</v>
      </c>
      <c r="F339" s="33">
        <f>E339*D339</f>
        <v>468</v>
      </c>
      <c r="G339" s="34">
        <f t="shared" si="62"/>
        <v>36.25409836065574</v>
      </c>
      <c r="H339" s="33">
        <f t="shared" si="63"/>
        <v>435.04918032786884</v>
      </c>
      <c r="I339" s="33">
        <f t="shared" si="64"/>
        <v>44.230000000000004</v>
      </c>
      <c r="J339" s="147">
        <f t="shared" si="65"/>
        <v>530.76</v>
      </c>
      <c r="L339" s="5"/>
      <c r="M339" s="5"/>
      <c r="O339" s="34">
        <v>44.23</v>
      </c>
      <c r="Q339" s="34">
        <f t="shared" si="66"/>
        <v>36.25409836065574</v>
      </c>
    </row>
    <row r="340" spans="1:17" s="159" customFormat="1" ht="12.75">
      <c r="A340" s="60" t="s">
        <v>403</v>
      </c>
      <c r="B340" s="43" t="s">
        <v>404</v>
      </c>
      <c r="C340" s="27"/>
      <c r="D340" s="24"/>
      <c r="E340" s="28"/>
      <c r="F340" s="24"/>
      <c r="G340" s="34">
        <f t="shared" si="62"/>
        <v>0</v>
      </c>
      <c r="H340" s="33">
        <f t="shared" si="63"/>
        <v>0</v>
      </c>
      <c r="I340" s="33">
        <f t="shared" si="64"/>
        <v>0</v>
      </c>
      <c r="J340" s="147">
        <f t="shared" si="65"/>
        <v>0</v>
      </c>
      <c r="L340" s="5"/>
      <c r="M340" s="5"/>
      <c r="O340" s="34"/>
      <c r="Q340" s="34">
        <f t="shared" si="66"/>
        <v>0</v>
      </c>
    </row>
    <row r="341" spans="1:17" s="161" customFormat="1" ht="12.75">
      <c r="A341" s="50"/>
      <c r="B341" s="52" t="s">
        <v>405</v>
      </c>
      <c r="C341" s="50" t="s">
        <v>93</v>
      </c>
      <c r="D341" s="33">
        <v>2</v>
      </c>
      <c r="E341" s="61">
        <v>4.98</v>
      </c>
      <c r="F341" s="33">
        <f>E341*D341</f>
        <v>9.96</v>
      </c>
      <c r="G341" s="34">
        <f t="shared" si="62"/>
        <v>4.631147540983607</v>
      </c>
      <c r="H341" s="33">
        <f t="shared" si="63"/>
        <v>9.262295081967213</v>
      </c>
      <c r="I341" s="33">
        <f t="shared" si="64"/>
        <v>5.65</v>
      </c>
      <c r="J341" s="147">
        <f t="shared" si="65"/>
        <v>11.3</v>
      </c>
      <c r="L341" s="5"/>
      <c r="M341" s="5"/>
      <c r="O341" s="34">
        <v>5.65</v>
      </c>
      <c r="Q341" s="34">
        <f t="shared" si="66"/>
        <v>4.631147540983607</v>
      </c>
    </row>
    <row r="342" spans="1:17" s="159" customFormat="1" ht="12.75">
      <c r="A342" s="60" t="s">
        <v>406</v>
      </c>
      <c r="B342" s="43" t="s">
        <v>407</v>
      </c>
      <c r="C342" s="27"/>
      <c r="D342" s="24"/>
      <c r="E342" s="28"/>
      <c r="F342" s="24"/>
      <c r="G342" s="34">
        <f t="shared" si="62"/>
        <v>0</v>
      </c>
      <c r="H342" s="33">
        <f t="shared" si="63"/>
        <v>0</v>
      </c>
      <c r="I342" s="33">
        <f t="shared" si="64"/>
        <v>0</v>
      </c>
      <c r="J342" s="147">
        <f t="shared" si="65"/>
        <v>0</v>
      </c>
      <c r="L342" s="5"/>
      <c r="M342" s="5"/>
      <c r="O342" s="34"/>
      <c r="Q342" s="34">
        <f t="shared" si="66"/>
        <v>0</v>
      </c>
    </row>
    <row r="343" spans="1:17" s="159" customFormat="1" ht="12.75">
      <c r="A343" s="50"/>
      <c r="B343" s="52" t="s">
        <v>408</v>
      </c>
      <c r="C343" s="50" t="s">
        <v>93</v>
      </c>
      <c r="D343" s="33">
        <v>4</v>
      </c>
      <c r="E343" s="61">
        <v>10.2</v>
      </c>
      <c r="F343" s="33">
        <f>E343*D343</f>
        <v>40.8</v>
      </c>
      <c r="G343" s="34">
        <f t="shared" si="62"/>
        <v>9.48360655737705</v>
      </c>
      <c r="H343" s="33">
        <f t="shared" si="63"/>
        <v>37.9344262295082</v>
      </c>
      <c r="I343" s="33">
        <f t="shared" si="64"/>
        <v>11.57</v>
      </c>
      <c r="J343" s="147">
        <f t="shared" si="65"/>
        <v>46.28</v>
      </c>
      <c r="L343" s="5"/>
      <c r="M343" s="5"/>
      <c r="O343" s="34">
        <v>11.57</v>
      </c>
      <c r="Q343" s="34">
        <f t="shared" si="66"/>
        <v>9.48360655737705</v>
      </c>
    </row>
    <row r="344" spans="1:17" s="159" customFormat="1" ht="12.75">
      <c r="A344" s="50"/>
      <c r="B344" s="52" t="s">
        <v>409</v>
      </c>
      <c r="C344" s="50" t="s">
        <v>93</v>
      </c>
      <c r="D344" s="33">
        <v>4</v>
      </c>
      <c r="E344" s="61">
        <v>11.02</v>
      </c>
      <c r="F344" s="33">
        <f>E344*D344</f>
        <v>44.08</v>
      </c>
      <c r="G344" s="34">
        <f t="shared" si="62"/>
        <v>1.0245901639344261</v>
      </c>
      <c r="H344" s="33">
        <f t="shared" si="63"/>
        <v>4.098360655737705</v>
      </c>
      <c r="I344" s="33">
        <f t="shared" si="64"/>
        <v>1.25</v>
      </c>
      <c r="J344" s="147">
        <f t="shared" si="65"/>
        <v>5</v>
      </c>
      <c r="L344" s="5"/>
      <c r="M344" s="5"/>
      <c r="O344" s="34">
        <v>1.25</v>
      </c>
      <c r="Q344" s="34">
        <f t="shared" si="66"/>
        <v>1.0245901639344261</v>
      </c>
    </row>
    <row r="345" spans="1:17" s="161" customFormat="1" ht="12.75">
      <c r="A345" s="50"/>
      <c r="B345" s="52" t="s">
        <v>410</v>
      </c>
      <c r="C345" s="50" t="s">
        <v>93</v>
      </c>
      <c r="D345" s="33">
        <v>15</v>
      </c>
      <c r="E345" s="61">
        <v>10.99</v>
      </c>
      <c r="F345" s="33">
        <f>E345*D345</f>
        <v>164.85</v>
      </c>
      <c r="G345" s="34">
        <f t="shared" si="62"/>
        <v>10.213114754098362</v>
      </c>
      <c r="H345" s="33">
        <f t="shared" si="63"/>
        <v>153.19672131147541</v>
      </c>
      <c r="I345" s="33">
        <f t="shared" si="64"/>
        <v>12.46</v>
      </c>
      <c r="J345" s="147">
        <f t="shared" si="65"/>
        <v>186.9</v>
      </c>
      <c r="L345" s="5"/>
      <c r="M345" s="5"/>
      <c r="O345" s="34">
        <v>12.46</v>
      </c>
      <c r="Q345" s="34">
        <f t="shared" si="66"/>
        <v>10.213114754098362</v>
      </c>
    </row>
    <row r="346" spans="1:17" s="159" customFormat="1" ht="12.75">
      <c r="A346" s="50"/>
      <c r="B346" s="52" t="s">
        <v>411</v>
      </c>
      <c r="C346" s="50" t="s">
        <v>93</v>
      </c>
      <c r="D346" s="33">
        <v>8</v>
      </c>
      <c r="E346" s="34">
        <v>13.25</v>
      </c>
      <c r="F346" s="33">
        <f>E346*D346</f>
        <v>106</v>
      </c>
      <c r="G346" s="34">
        <f t="shared" si="62"/>
        <v>12.319672131147541</v>
      </c>
      <c r="H346" s="33">
        <f t="shared" si="63"/>
        <v>98.55737704918033</v>
      </c>
      <c r="I346" s="33">
        <f t="shared" si="64"/>
        <v>15.030000000000001</v>
      </c>
      <c r="J346" s="147">
        <f t="shared" si="65"/>
        <v>120.24000000000001</v>
      </c>
      <c r="L346" s="5"/>
      <c r="M346" s="5"/>
      <c r="O346" s="34">
        <v>15.03</v>
      </c>
      <c r="Q346" s="34">
        <f t="shared" si="66"/>
        <v>12.319672131147541</v>
      </c>
    </row>
    <row r="347" spans="1:17" s="161" customFormat="1" ht="12.75">
      <c r="A347" s="60" t="s">
        <v>412</v>
      </c>
      <c r="B347" s="43" t="s">
        <v>413</v>
      </c>
      <c r="C347" s="27"/>
      <c r="D347" s="24"/>
      <c r="E347" s="61"/>
      <c r="F347" s="24"/>
      <c r="G347" s="34">
        <f t="shared" si="62"/>
        <v>0</v>
      </c>
      <c r="H347" s="33">
        <f t="shared" si="63"/>
        <v>0</v>
      </c>
      <c r="I347" s="33">
        <f t="shared" si="64"/>
        <v>0</v>
      </c>
      <c r="J347" s="147">
        <f t="shared" si="65"/>
        <v>0</v>
      </c>
      <c r="L347" s="5"/>
      <c r="M347" s="5"/>
      <c r="O347" s="34"/>
      <c r="Q347" s="34">
        <f t="shared" si="66"/>
        <v>0</v>
      </c>
    </row>
    <row r="348" spans="1:17" s="159" customFormat="1" ht="12.75">
      <c r="A348" s="50"/>
      <c r="B348" s="52" t="s">
        <v>414</v>
      </c>
      <c r="C348" s="50" t="s">
        <v>93</v>
      </c>
      <c r="D348" s="33">
        <v>1</v>
      </c>
      <c r="E348" s="61">
        <v>1.66</v>
      </c>
      <c r="F348" s="33">
        <f>E348*D348</f>
        <v>1.66</v>
      </c>
      <c r="G348" s="34">
        <f t="shared" si="62"/>
        <v>1.540983606557377</v>
      </c>
      <c r="H348" s="33">
        <f t="shared" si="63"/>
        <v>1.540983606557377</v>
      </c>
      <c r="I348" s="33">
        <f t="shared" si="64"/>
        <v>1.88</v>
      </c>
      <c r="J348" s="147">
        <f t="shared" si="65"/>
        <v>1.88</v>
      </c>
      <c r="L348" s="5"/>
      <c r="M348" s="5"/>
      <c r="O348" s="34">
        <v>1.88</v>
      </c>
      <c r="Q348" s="34">
        <f t="shared" si="66"/>
        <v>1.540983606557377</v>
      </c>
    </row>
    <row r="349" spans="1:17" s="159" customFormat="1" ht="12.75">
      <c r="A349" s="50"/>
      <c r="B349" s="52" t="s">
        <v>415</v>
      </c>
      <c r="C349" s="50" t="s">
        <v>93</v>
      </c>
      <c r="D349" s="33">
        <v>1</v>
      </c>
      <c r="E349" s="61">
        <v>1.76</v>
      </c>
      <c r="F349" s="33">
        <f>E349*D349</f>
        <v>1.76</v>
      </c>
      <c r="G349" s="34">
        <f t="shared" si="62"/>
        <v>1.639344262295082</v>
      </c>
      <c r="H349" s="33">
        <f t="shared" si="63"/>
        <v>1.639344262295082</v>
      </c>
      <c r="I349" s="33">
        <f t="shared" si="64"/>
        <v>2</v>
      </c>
      <c r="J349" s="147">
        <f t="shared" si="65"/>
        <v>2</v>
      </c>
      <c r="L349" s="5"/>
      <c r="M349" s="5"/>
      <c r="O349" s="34">
        <v>2</v>
      </c>
      <c r="Q349" s="34">
        <f t="shared" si="66"/>
        <v>1.639344262295082</v>
      </c>
    </row>
    <row r="350" spans="1:17" s="159" customFormat="1" ht="12.75">
      <c r="A350" s="60" t="s">
        <v>416</v>
      </c>
      <c r="B350" s="43" t="s">
        <v>308</v>
      </c>
      <c r="C350" s="27"/>
      <c r="D350" s="24"/>
      <c r="E350" s="61"/>
      <c r="F350" s="24"/>
      <c r="G350" s="34">
        <f t="shared" si="62"/>
        <v>0</v>
      </c>
      <c r="H350" s="33">
        <f t="shared" si="63"/>
        <v>0</v>
      </c>
      <c r="I350" s="33">
        <f t="shared" si="64"/>
        <v>0</v>
      </c>
      <c r="J350" s="147">
        <f t="shared" si="65"/>
        <v>0</v>
      </c>
      <c r="L350" s="5"/>
      <c r="M350" s="5"/>
      <c r="O350" s="34"/>
      <c r="Q350" s="34">
        <f t="shared" si="66"/>
        <v>0</v>
      </c>
    </row>
    <row r="351" spans="1:17" s="159" customFormat="1" ht="12.75">
      <c r="A351" s="50"/>
      <c r="B351" s="52" t="s">
        <v>417</v>
      </c>
      <c r="C351" s="50" t="s">
        <v>93</v>
      </c>
      <c r="D351" s="33">
        <v>1</v>
      </c>
      <c r="E351" s="61">
        <v>12.36</v>
      </c>
      <c r="F351" s="33">
        <f>E351*D351</f>
        <v>12.36</v>
      </c>
      <c r="G351" s="34">
        <f t="shared" si="62"/>
        <v>11.491803278688524</v>
      </c>
      <c r="H351" s="33">
        <f t="shared" si="63"/>
        <v>11.491803278688524</v>
      </c>
      <c r="I351" s="33">
        <f t="shared" si="64"/>
        <v>14.02</v>
      </c>
      <c r="J351" s="147">
        <f t="shared" si="65"/>
        <v>14.02</v>
      </c>
      <c r="L351" s="5"/>
      <c r="M351" s="5"/>
      <c r="O351" s="34">
        <v>14.02</v>
      </c>
      <c r="Q351" s="34">
        <f t="shared" si="66"/>
        <v>11.491803278688524</v>
      </c>
    </row>
    <row r="352" spans="1:17" s="161" customFormat="1" ht="12.75">
      <c r="A352" s="50"/>
      <c r="B352" s="52" t="s">
        <v>418</v>
      </c>
      <c r="C352" s="50" t="s">
        <v>93</v>
      </c>
      <c r="D352" s="33">
        <v>2</v>
      </c>
      <c r="E352" s="61">
        <v>12.69</v>
      </c>
      <c r="F352" s="33">
        <f>E352*D352</f>
        <v>25.38</v>
      </c>
      <c r="G352" s="34">
        <f t="shared" si="62"/>
        <v>11.795081967213115</v>
      </c>
      <c r="H352" s="33">
        <f t="shared" si="63"/>
        <v>23.59016393442623</v>
      </c>
      <c r="I352" s="33">
        <f t="shared" si="64"/>
        <v>14.39</v>
      </c>
      <c r="J352" s="147">
        <f t="shared" si="65"/>
        <v>28.78</v>
      </c>
      <c r="L352" s="5"/>
      <c r="M352" s="5"/>
      <c r="O352" s="34">
        <v>14.39</v>
      </c>
      <c r="Q352" s="34">
        <f t="shared" si="66"/>
        <v>11.795081967213115</v>
      </c>
    </row>
    <row r="353" spans="1:17" s="159" customFormat="1" ht="12.75">
      <c r="A353" s="50"/>
      <c r="B353" s="52" t="s">
        <v>419</v>
      </c>
      <c r="C353" s="50" t="s">
        <v>93</v>
      </c>
      <c r="D353" s="33">
        <v>1</v>
      </c>
      <c r="E353" s="61">
        <v>12.15</v>
      </c>
      <c r="F353" s="33">
        <f>E353*D353</f>
        <v>12.15</v>
      </c>
      <c r="G353" s="34">
        <f t="shared" si="62"/>
        <v>11.295081967213115</v>
      </c>
      <c r="H353" s="33">
        <f t="shared" si="63"/>
        <v>11.295081967213115</v>
      </c>
      <c r="I353" s="33">
        <f t="shared" si="64"/>
        <v>13.78</v>
      </c>
      <c r="J353" s="147">
        <f t="shared" si="65"/>
        <v>13.78</v>
      </c>
      <c r="L353" s="5"/>
      <c r="M353" s="5"/>
      <c r="O353" s="34">
        <v>13.78</v>
      </c>
      <c r="Q353" s="34">
        <f t="shared" si="66"/>
        <v>11.295081967213115</v>
      </c>
    </row>
    <row r="354" spans="1:17" s="161" customFormat="1" ht="12.75">
      <c r="A354" s="60" t="s">
        <v>420</v>
      </c>
      <c r="B354" s="43" t="s">
        <v>321</v>
      </c>
      <c r="C354" s="27"/>
      <c r="D354" s="24"/>
      <c r="E354" s="61"/>
      <c r="F354" s="24"/>
      <c r="G354" s="34">
        <f t="shared" si="62"/>
        <v>0</v>
      </c>
      <c r="H354" s="33">
        <f t="shared" si="63"/>
        <v>0</v>
      </c>
      <c r="I354" s="33">
        <f t="shared" si="64"/>
        <v>0</v>
      </c>
      <c r="J354" s="147">
        <f t="shared" si="65"/>
        <v>0</v>
      </c>
      <c r="L354" s="5"/>
      <c r="M354" s="5"/>
      <c r="O354" s="34"/>
      <c r="Q354" s="34">
        <f t="shared" si="66"/>
        <v>0</v>
      </c>
    </row>
    <row r="355" spans="1:17" s="159" customFormat="1" ht="12.75">
      <c r="A355" s="50"/>
      <c r="B355" s="52" t="s">
        <v>421</v>
      </c>
      <c r="C355" s="50" t="s">
        <v>93</v>
      </c>
      <c r="D355" s="33">
        <v>4</v>
      </c>
      <c r="E355" s="61">
        <v>4.36</v>
      </c>
      <c r="F355" s="33">
        <f>E355*D355</f>
        <v>17.44</v>
      </c>
      <c r="G355" s="34">
        <f t="shared" si="62"/>
        <v>4.049180327868853</v>
      </c>
      <c r="H355" s="33">
        <f t="shared" si="63"/>
        <v>16.19672131147541</v>
      </c>
      <c r="I355" s="33">
        <f t="shared" si="64"/>
        <v>4.94</v>
      </c>
      <c r="J355" s="147">
        <f t="shared" si="65"/>
        <v>19.76</v>
      </c>
      <c r="L355" s="5"/>
      <c r="M355" s="5"/>
      <c r="O355" s="34">
        <v>4.94</v>
      </c>
      <c r="Q355" s="34">
        <f t="shared" si="66"/>
        <v>4.049180327868853</v>
      </c>
    </row>
    <row r="356" spans="1:17" s="161" customFormat="1" ht="12.75">
      <c r="A356" s="50"/>
      <c r="B356" s="52" t="s">
        <v>422</v>
      </c>
      <c r="C356" s="50" t="s">
        <v>93</v>
      </c>
      <c r="D356" s="33">
        <v>2</v>
      </c>
      <c r="E356" s="61">
        <v>5.39</v>
      </c>
      <c r="F356" s="33">
        <f>E356*D356</f>
        <v>10.78</v>
      </c>
      <c r="G356" s="34">
        <f t="shared" si="62"/>
        <v>5.008196721311476</v>
      </c>
      <c r="H356" s="33">
        <f t="shared" si="63"/>
        <v>10.016393442622952</v>
      </c>
      <c r="I356" s="33">
        <f t="shared" si="64"/>
        <v>6.110000000000001</v>
      </c>
      <c r="J356" s="147">
        <f t="shared" si="65"/>
        <v>12.220000000000002</v>
      </c>
      <c r="L356" s="5"/>
      <c r="M356" s="5"/>
      <c r="O356" s="34">
        <v>6.11</v>
      </c>
      <c r="Q356" s="34">
        <f t="shared" si="66"/>
        <v>5.008196721311476</v>
      </c>
    </row>
    <row r="357" spans="1:17" s="159" customFormat="1" ht="12.75">
      <c r="A357" s="60" t="s">
        <v>423</v>
      </c>
      <c r="B357" s="43" t="s">
        <v>424</v>
      </c>
      <c r="C357" s="27"/>
      <c r="D357" s="24"/>
      <c r="E357" s="28"/>
      <c r="F357" s="24"/>
      <c r="G357" s="34">
        <f t="shared" si="62"/>
        <v>0</v>
      </c>
      <c r="H357" s="33">
        <f t="shared" si="63"/>
        <v>0</v>
      </c>
      <c r="I357" s="33">
        <f t="shared" si="64"/>
        <v>0</v>
      </c>
      <c r="J357" s="147">
        <f t="shared" si="65"/>
        <v>0</v>
      </c>
      <c r="L357" s="5"/>
      <c r="M357" s="5"/>
      <c r="O357" s="34"/>
      <c r="Q357" s="34">
        <f t="shared" si="66"/>
        <v>0</v>
      </c>
    </row>
    <row r="358" spans="1:17" s="159" customFormat="1" ht="12.75">
      <c r="A358" s="50"/>
      <c r="B358" s="52" t="s">
        <v>425</v>
      </c>
      <c r="C358" s="50" t="s">
        <v>93</v>
      </c>
      <c r="D358" s="33">
        <v>2</v>
      </c>
      <c r="E358" s="61">
        <v>11</v>
      </c>
      <c r="F358" s="33">
        <f>E358*D358</f>
        <v>22</v>
      </c>
      <c r="G358" s="34">
        <f t="shared" si="62"/>
        <v>10.221311475409836</v>
      </c>
      <c r="H358" s="33">
        <f t="shared" si="63"/>
        <v>20.442622950819672</v>
      </c>
      <c r="I358" s="33">
        <f t="shared" si="64"/>
        <v>12.469999999999999</v>
      </c>
      <c r="J358" s="147">
        <f t="shared" si="65"/>
        <v>24.939999999999998</v>
      </c>
      <c r="L358" s="5"/>
      <c r="M358" s="5"/>
      <c r="O358" s="34">
        <v>12.47</v>
      </c>
      <c r="Q358" s="34">
        <f t="shared" si="66"/>
        <v>10.221311475409836</v>
      </c>
    </row>
    <row r="359" spans="1:17" s="161" customFormat="1" ht="12.75">
      <c r="A359" s="195" t="s">
        <v>426</v>
      </c>
      <c r="B359" s="195"/>
      <c r="C359" s="195"/>
      <c r="D359" s="195"/>
      <c r="E359" s="195"/>
      <c r="F359" s="24">
        <f>SUM(F336:F358)</f>
        <v>3167.7200000000007</v>
      </c>
      <c r="G359" s="34">
        <f t="shared" si="62"/>
        <v>0</v>
      </c>
      <c r="H359" s="24">
        <f>SUM(H336:H358)</f>
        <v>2907.7049180327867</v>
      </c>
      <c r="I359" s="34"/>
      <c r="J359" s="24">
        <f>SUM(J336:J358)</f>
        <v>3547.400000000001</v>
      </c>
      <c r="L359" s="146"/>
      <c r="M359" s="146"/>
      <c r="O359" s="34"/>
      <c r="Q359" s="34">
        <f t="shared" si="66"/>
        <v>0</v>
      </c>
    </row>
    <row r="360" spans="1:17" s="159" customFormat="1" ht="6" customHeight="1">
      <c r="A360" s="196"/>
      <c r="B360" s="197"/>
      <c r="C360" s="197"/>
      <c r="D360" s="197"/>
      <c r="E360" s="197"/>
      <c r="F360" s="198"/>
      <c r="G360" s="34">
        <f t="shared" si="62"/>
        <v>0</v>
      </c>
      <c r="H360" s="34"/>
      <c r="I360" s="34"/>
      <c r="J360" s="160"/>
      <c r="L360" s="5"/>
      <c r="M360" s="5"/>
      <c r="O360" s="34"/>
      <c r="Q360" s="34">
        <f t="shared" si="66"/>
        <v>0</v>
      </c>
    </row>
    <row r="361" spans="1:17" s="161" customFormat="1" ht="12.75">
      <c r="A361" s="26" t="s">
        <v>427</v>
      </c>
      <c r="B361" s="43" t="s">
        <v>428</v>
      </c>
      <c r="C361" s="44"/>
      <c r="D361" s="33"/>
      <c r="E361" s="34"/>
      <c r="F361" s="33"/>
      <c r="G361" s="34">
        <f t="shared" si="62"/>
        <v>0</v>
      </c>
      <c r="H361" s="34"/>
      <c r="I361" s="34"/>
      <c r="J361" s="160"/>
      <c r="L361" s="5"/>
      <c r="M361" s="5"/>
      <c r="O361" s="34"/>
      <c r="Q361" s="34">
        <f t="shared" si="66"/>
        <v>0</v>
      </c>
    </row>
    <row r="362" spans="1:17" s="159" customFormat="1" ht="12.75">
      <c r="A362" s="26" t="s">
        <v>429</v>
      </c>
      <c r="B362" s="43" t="s">
        <v>430</v>
      </c>
      <c r="C362" s="44"/>
      <c r="D362" s="33"/>
      <c r="E362" s="34"/>
      <c r="F362" s="33"/>
      <c r="G362" s="34">
        <f t="shared" si="62"/>
        <v>0</v>
      </c>
      <c r="H362" s="34"/>
      <c r="I362" s="34"/>
      <c r="J362" s="160"/>
      <c r="L362" s="5"/>
      <c r="M362" s="5"/>
      <c r="O362" s="34"/>
      <c r="Q362" s="34">
        <f t="shared" si="66"/>
        <v>0</v>
      </c>
    </row>
    <row r="363" spans="1:17" s="159" customFormat="1" ht="12.75">
      <c r="A363" s="26" t="s">
        <v>431</v>
      </c>
      <c r="B363" s="43" t="s">
        <v>398</v>
      </c>
      <c r="C363" s="27"/>
      <c r="D363" s="24"/>
      <c r="E363" s="28"/>
      <c r="F363" s="24"/>
      <c r="G363" s="34">
        <f t="shared" si="62"/>
        <v>0</v>
      </c>
      <c r="H363" s="34"/>
      <c r="I363" s="34"/>
      <c r="J363" s="160"/>
      <c r="L363" s="5"/>
      <c r="M363" s="5"/>
      <c r="O363" s="34"/>
      <c r="Q363" s="34">
        <f t="shared" si="66"/>
        <v>0</v>
      </c>
    </row>
    <row r="364" spans="1:17" s="161" customFormat="1" ht="25.5">
      <c r="A364" s="30"/>
      <c r="B364" s="52" t="s">
        <v>432</v>
      </c>
      <c r="C364" s="30" t="s">
        <v>49</v>
      </c>
      <c r="D364" s="58">
        <v>15.5</v>
      </c>
      <c r="E364" s="34">
        <v>6.22</v>
      </c>
      <c r="F364" s="33">
        <f aca="true" t="shared" si="67" ref="F364:F369">E364*D364</f>
        <v>96.41</v>
      </c>
      <c r="G364" s="34">
        <f t="shared" si="62"/>
        <v>5.778688524590164</v>
      </c>
      <c r="H364" s="33">
        <f aca="true" t="shared" si="68" ref="H364:H386">D364*G364</f>
        <v>89.56967213114754</v>
      </c>
      <c r="I364" s="33">
        <f aca="true" t="shared" si="69" ref="I364:I386">G364+G364*$K$12</f>
        <v>7.05</v>
      </c>
      <c r="J364" s="147">
        <f aca="true" t="shared" si="70" ref="J364:J386">D364*I364</f>
        <v>109.27499999999999</v>
      </c>
      <c r="L364" s="5"/>
      <c r="M364" s="5"/>
      <c r="O364" s="34">
        <v>7.05</v>
      </c>
      <c r="Q364" s="34">
        <f t="shared" si="66"/>
        <v>5.778688524590164</v>
      </c>
    </row>
    <row r="365" spans="1:17" s="159" customFormat="1" ht="25.5">
      <c r="A365" s="30"/>
      <c r="B365" s="52" t="s">
        <v>433</v>
      </c>
      <c r="C365" s="30" t="s">
        <v>49</v>
      </c>
      <c r="D365" s="58">
        <v>127.6</v>
      </c>
      <c r="E365" s="34">
        <v>7.12</v>
      </c>
      <c r="F365" s="33">
        <f t="shared" si="67"/>
        <v>908.512</v>
      </c>
      <c r="G365" s="34">
        <f t="shared" si="62"/>
        <v>6.614754098360656</v>
      </c>
      <c r="H365" s="33">
        <f t="shared" si="68"/>
        <v>844.0426229508197</v>
      </c>
      <c r="I365" s="33">
        <f t="shared" si="69"/>
        <v>8.07</v>
      </c>
      <c r="J365" s="147">
        <f t="shared" si="70"/>
        <v>1029.732</v>
      </c>
      <c r="L365" s="5"/>
      <c r="M365" s="5"/>
      <c r="O365" s="34">
        <v>8.07</v>
      </c>
      <c r="Q365" s="34">
        <f t="shared" si="66"/>
        <v>6.614754098360656</v>
      </c>
    </row>
    <row r="366" spans="1:17" s="161" customFormat="1" ht="25.5">
      <c r="A366" s="30"/>
      <c r="B366" s="52" t="s">
        <v>434</v>
      </c>
      <c r="C366" s="30" t="s">
        <v>49</v>
      </c>
      <c r="D366" s="58">
        <v>18</v>
      </c>
      <c r="E366" s="34">
        <v>7.02</v>
      </c>
      <c r="F366" s="33">
        <f t="shared" si="67"/>
        <v>126.35999999999999</v>
      </c>
      <c r="G366" s="34">
        <f t="shared" si="62"/>
        <v>6.524590163934426</v>
      </c>
      <c r="H366" s="33">
        <f t="shared" si="68"/>
        <v>117.44262295081967</v>
      </c>
      <c r="I366" s="33">
        <f t="shared" si="69"/>
        <v>7.96</v>
      </c>
      <c r="J366" s="147">
        <f t="shared" si="70"/>
        <v>143.28</v>
      </c>
      <c r="L366" s="5"/>
      <c r="M366" s="5"/>
      <c r="O366" s="34">
        <v>7.96</v>
      </c>
      <c r="Q366" s="34">
        <f t="shared" si="66"/>
        <v>6.524590163934426</v>
      </c>
    </row>
    <row r="367" spans="1:17" s="159" customFormat="1" ht="25.5">
      <c r="A367" s="30"/>
      <c r="B367" s="52" t="s">
        <v>435</v>
      </c>
      <c r="C367" s="30" t="s">
        <v>49</v>
      </c>
      <c r="D367" s="58">
        <v>28.7</v>
      </c>
      <c r="E367" s="34">
        <v>7.25</v>
      </c>
      <c r="F367" s="33">
        <f t="shared" si="67"/>
        <v>208.075</v>
      </c>
      <c r="G367" s="34">
        <f t="shared" si="62"/>
        <v>6.7377049180327875</v>
      </c>
      <c r="H367" s="33">
        <f t="shared" si="68"/>
        <v>193.37213114754098</v>
      </c>
      <c r="I367" s="33">
        <f t="shared" si="69"/>
        <v>8.22</v>
      </c>
      <c r="J367" s="147">
        <f t="shared" si="70"/>
        <v>235.91400000000002</v>
      </c>
      <c r="L367" s="5"/>
      <c r="M367" s="5"/>
      <c r="O367" s="34">
        <v>8.22</v>
      </c>
      <c r="Q367" s="34">
        <f t="shared" si="66"/>
        <v>6.7377049180327875</v>
      </c>
    </row>
    <row r="368" spans="1:17" s="159" customFormat="1" ht="25.5">
      <c r="A368" s="30"/>
      <c r="B368" s="52" t="s">
        <v>436</v>
      </c>
      <c r="C368" s="30" t="s">
        <v>49</v>
      </c>
      <c r="D368" s="58">
        <v>34.9</v>
      </c>
      <c r="E368" s="34">
        <v>7.56</v>
      </c>
      <c r="F368" s="33">
        <f t="shared" si="67"/>
        <v>263.844</v>
      </c>
      <c r="G368" s="34">
        <f t="shared" si="62"/>
        <v>7.024590163934427</v>
      </c>
      <c r="H368" s="33">
        <f t="shared" si="68"/>
        <v>245.1581967213115</v>
      </c>
      <c r="I368" s="33">
        <f t="shared" si="69"/>
        <v>8.57</v>
      </c>
      <c r="J368" s="147">
        <f t="shared" si="70"/>
        <v>299.093</v>
      </c>
      <c r="L368" s="5"/>
      <c r="M368" s="5"/>
      <c r="O368" s="34">
        <v>8.57</v>
      </c>
      <c r="Q368" s="34">
        <f t="shared" si="66"/>
        <v>7.024590163934427</v>
      </c>
    </row>
    <row r="369" spans="1:17" s="159" customFormat="1" ht="25.5">
      <c r="A369" s="30"/>
      <c r="B369" s="52" t="s">
        <v>437</v>
      </c>
      <c r="C369" s="30" t="s">
        <v>49</v>
      </c>
      <c r="D369" s="58">
        <v>13</v>
      </c>
      <c r="E369" s="34">
        <v>7.66</v>
      </c>
      <c r="F369" s="33">
        <f t="shared" si="67"/>
        <v>99.58</v>
      </c>
      <c r="G369" s="34">
        <f t="shared" si="62"/>
        <v>7.1229508196721305</v>
      </c>
      <c r="H369" s="33">
        <f t="shared" si="68"/>
        <v>92.5983606557377</v>
      </c>
      <c r="I369" s="33">
        <f t="shared" si="69"/>
        <v>8.69</v>
      </c>
      <c r="J369" s="147">
        <f t="shared" si="70"/>
        <v>112.97</v>
      </c>
      <c r="L369" s="5"/>
      <c r="M369" s="5"/>
      <c r="O369" s="34">
        <v>8.69</v>
      </c>
      <c r="Q369" s="34">
        <f t="shared" si="66"/>
        <v>7.1229508196721305</v>
      </c>
    </row>
    <row r="370" spans="1:17" s="159" customFormat="1" ht="12.75">
      <c r="A370" s="26" t="s">
        <v>438</v>
      </c>
      <c r="B370" s="27" t="s">
        <v>439</v>
      </c>
      <c r="C370" s="27"/>
      <c r="D370" s="66"/>
      <c r="E370" s="34"/>
      <c r="F370" s="24"/>
      <c r="G370" s="34">
        <f t="shared" si="62"/>
        <v>0</v>
      </c>
      <c r="H370" s="33">
        <f t="shared" si="68"/>
        <v>0</v>
      </c>
      <c r="I370" s="33">
        <f t="shared" si="69"/>
        <v>0</v>
      </c>
      <c r="J370" s="147">
        <f t="shared" si="70"/>
        <v>0</v>
      </c>
      <c r="L370" s="5"/>
      <c r="M370" s="5"/>
      <c r="O370" s="34"/>
      <c r="Q370" s="34">
        <f t="shared" si="66"/>
        <v>0</v>
      </c>
    </row>
    <row r="371" spans="1:17" s="159" customFormat="1" ht="12.75">
      <c r="A371" s="30"/>
      <c r="B371" s="52" t="s">
        <v>440</v>
      </c>
      <c r="C371" s="30" t="s">
        <v>93</v>
      </c>
      <c r="D371" s="58">
        <v>11</v>
      </c>
      <c r="E371" s="34">
        <v>2.69</v>
      </c>
      <c r="F371" s="33">
        <f>E371*D371</f>
        <v>29.59</v>
      </c>
      <c r="G371" s="34">
        <f t="shared" si="62"/>
        <v>2.5</v>
      </c>
      <c r="H371" s="33">
        <f t="shared" si="68"/>
        <v>27.5</v>
      </c>
      <c r="I371" s="33">
        <f t="shared" si="69"/>
        <v>3.05</v>
      </c>
      <c r="J371" s="147">
        <f t="shared" si="70"/>
        <v>33.55</v>
      </c>
      <c r="L371" s="5"/>
      <c r="M371" s="5"/>
      <c r="O371" s="34">
        <v>3.05</v>
      </c>
      <c r="Q371" s="34">
        <f t="shared" si="66"/>
        <v>2.5</v>
      </c>
    </row>
    <row r="372" spans="1:17" s="159" customFormat="1" ht="12.75">
      <c r="A372" s="30"/>
      <c r="B372" s="52" t="s">
        <v>441</v>
      </c>
      <c r="C372" s="30" t="s">
        <v>93</v>
      </c>
      <c r="D372" s="58">
        <v>1</v>
      </c>
      <c r="E372" s="34">
        <v>4.36</v>
      </c>
      <c r="F372" s="33">
        <f>E372*D372</f>
        <v>4.36</v>
      </c>
      <c r="G372" s="34">
        <f t="shared" si="62"/>
        <v>4.049180327868853</v>
      </c>
      <c r="H372" s="33">
        <f t="shared" si="68"/>
        <v>4.049180327868853</v>
      </c>
      <c r="I372" s="33">
        <f t="shared" si="69"/>
        <v>4.94</v>
      </c>
      <c r="J372" s="147">
        <f t="shared" si="70"/>
        <v>4.94</v>
      </c>
      <c r="L372" s="5"/>
      <c r="M372" s="5"/>
      <c r="O372" s="34">
        <v>4.94</v>
      </c>
      <c r="Q372" s="34">
        <f t="shared" si="66"/>
        <v>4.049180327868853</v>
      </c>
    </row>
    <row r="373" spans="1:17" s="159" customFormat="1" ht="12.75">
      <c r="A373" s="26" t="s">
        <v>442</v>
      </c>
      <c r="B373" s="27" t="s">
        <v>407</v>
      </c>
      <c r="C373" s="27"/>
      <c r="D373" s="66"/>
      <c r="E373" s="34"/>
      <c r="F373" s="24"/>
      <c r="G373" s="34">
        <f t="shared" si="62"/>
        <v>0</v>
      </c>
      <c r="H373" s="33">
        <f t="shared" si="68"/>
        <v>0</v>
      </c>
      <c r="I373" s="33">
        <f t="shared" si="69"/>
        <v>0</v>
      </c>
      <c r="J373" s="147">
        <f t="shared" si="70"/>
        <v>0</v>
      </c>
      <c r="L373" s="5"/>
      <c r="M373" s="5"/>
      <c r="O373" s="34"/>
      <c r="Q373" s="34">
        <f t="shared" si="66"/>
        <v>0</v>
      </c>
    </row>
    <row r="374" spans="1:17" s="161" customFormat="1" ht="25.5">
      <c r="A374" s="30"/>
      <c r="B374" s="52" t="s">
        <v>443</v>
      </c>
      <c r="C374" s="30" t="s">
        <v>93</v>
      </c>
      <c r="D374" s="58">
        <v>2</v>
      </c>
      <c r="E374" s="34">
        <v>8.96</v>
      </c>
      <c r="F374" s="33">
        <f>E374*D374</f>
        <v>17.92</v>
      </c>
      <c r="G374" s="34">
        <f t="shared" si="62"/>
        <v>8.327868852459016</v>
      </c>
      <c r="H374" s="33">
        <f t="shared" si="68"/>
        <v>16.65573770491803</v>
      </c>
      <c r="I374" s="33">
        <f t="shared" si="69"/>
        <v>10.16</v>
      </c>
      <c r="J374" s="147">
        <f t="shared" si="70"/>
        <v>20.32</v>
      </c>
      <c r="L374" s="5"/>
      <c r="M374" s="5"/>
      <c r="O374" s="34">
        <v>10.16</v>
      </c>
      <c r="Q374" s="34">
        <f t="shared" si="66"/>
        <v>8.327868852459016</v>
      </c>
    </row>
    <row r="375" spans="1:17" s="159" customFormat="1" ht="25.5">
      <c r="A375" s="30"/>
      <c r="B375" s="52" t="s">
        <v>444</v>
      </c>
      <c r="C375" s="30" t="s">
        <v>93</v>
      </c>
      <c r="D375" s="58">
        <v>2</v>
      </c>
      <c r="E375" s="34">
        <v>10.12</v>
      </c>
      <c r="F375" s="33">
        <f>E375*D375</f>
        <v>20.24</v>
      </c>
      <c r="G375" s="34">
        <f t="shared" si="62"/>
        <v>9.40983606557377</v>
      </c>
      <c r="H375" s="33">
        <f t="shared" si="68"/>
        <v>18.81967213114754</v>
      </c>
      <c r="I375" s="33">
        <f t="shared" si="69"/>
        <v>11.48</v>
      </c>
      <c r="J375" s="147">
        <f t="shared" si="70"/>
        <v>22.96</v>
      </c>
      <c r="L375" s="5"/>
      <c r="M375" s="5"/>
      <c r="O375" s="34">
        <v>11.48</v>
      </c>
      <c r="Q375" s="34">
        <f t="shared" si="66"/>
        <v>9.40983606557377</v>
      </c>
    </row>
    <row r="376" spans="1:17" s="159" customFormat="1" ht="12.75">
      <c r="A376" s="26" t="s">
        <v>445</v>
      </c>
      <c r="B376" s="27" t="s">
        <v>446</v>
      </c>
      <c r="C376" s="27"/>
      <c r="D376" s="66"/>
      <c r="E376" s="34"/>
      <c r="F376" s="24"/>
      <c r="G376" s="34">
        <f t="shared" si="62"/>
        <v>0</v>
      </c>
      <c r="H376" s="33">
        <f t="shared" si="68"/>
        <v>0</v>
      </c>
      <c r="I376" s="33">
        <f t="shared" si="69"/>
        <v>0</v>
      </c>
      <c r="J376" s="147">
        <f t="shared" si="70"/>
        <v>0</v>
      </c>
      <c r="L376" s="5"/>
      <c r="M376" s="5"/>
      <c r="O376" s="34"/>
      <c r="Q376" s="34">
        <f t="shared" si="66"/>
        <v>0</v>
      </c>
    </row>
    <row r="377" spans="1:17" s="159" customFormat="1" ht="12.75">
      <c r="A377" s="30"/>
      <c r="B377" s="52" t="s">
        <v>447</v>
      </c>
      <c r="C377" s="30" t="s">
        <v>93</v>
      </c>
      <c r="D377" s="58">
        <v>2</v>
      </c>
      <c r="E377" s="34">
        <v>3.98</v>
      </c>
      <c r="F377" s="33">
        <f aca="true" t="shared" si="71" ref="F377:F383">E377*D377</f>
        <v>7.96</v>
      </c>
      <c r="G377" s="34">
        <f t="shared" si="62"/>
        <v>3.6967213114754096</v>
      </c>
      <c r="H377" s="33">
        <f t="shared" si="68"/>
        <v>7.393442622950819</v>
      </c>
      <c r="I377" s="33">
        <f t="shared" si="69"/>
        <v>4.51</v>
      </c>
      <c r="J377" s="147">
        <f t="shared" si="70"/>
        <v>9.02</v>
      </c>
      <c r="L377" s="5"/>
      <c r="M377" s="5"/>
      <c r="O377" s="34">
        <v>4.51</v>
      </c>
      <c r="Q377" s="34">
        <f t="shared" si="66"/>
        <v>3.6967213114754096</v>
      </c>
    </row>
    <row r="378" spans="1:17" s="159" customFormat="1" ht="12.75">
      <c r="A378" s="30"/>
      <c r="B378" s="52" t="s">
        <v>448</v>
      </c>
      <c r="C378" s="30" t="s">
        <v>93</v>
      </c>
      <c r="D378" s="58">
        <v>5</v>
      </c>
      <c r="E378" s="34">
        <v>5.98</v>
      </c>
      <c r="F378" s="33">
        <f t="shared" si="71"/>
        <v>29.900000000000002</v>
      </c>
      <c r="G378" s="34">
        <f t="shared" si="62"/>
        <v>5.557377049180328</v>
      </c>
      <c r="H378" s="33">
        <f t="shared" si="68"/>
        <v>27.78688524590164</v>
      </c>
      <c r="I378" s="33">
        <f t="shared" si="69"/>
        <v>6.78</v>
      </c>
      <c r="J378" s="147">
        <f t="shared" si="70"/>
        <v>33.9</v>
      </c>
      <c r="L378" s="5"/>
      <c r="M378" s="5"/>
      <c r="O378" s="34">
        <v>6.78</v>
      </c>
      <c r="Q378" s="34">
        <f t="shared" si="66"/>
        <v>5.557377049180328</v>
      </c>
    </row>
    <row r="379" spans="1:17" s="159" customFormat="1" ht="25.5">
      <c r="A379" s="30"/>
      <c r="B379" s="52" t="s">
        <v>449</v>
      </c>
      <c r="C379" s="30" t="s">
        <v>93</v>
      </c>
      <c r="D379" s="58">
        <v>1</v>
      </c>
      <c r="E379" s="34">
        <v>6.12</v>
      </c>
      <c r="F379" s="33">
        <f t="shared" si="71"/>
        <v>6.12</v>
      </c>
      <c r="G379" s="34">
        <f t="shared" si="62"/>
        <v>5.688524590163935</v>
      </c>
      <c r="H379" s="33">
        <f t="shared" si="68"/>
        <v>5.688524590163935</v>
      </c>
      <c r="I379" s="33">
        <f t="shared" si="69"/>
        <v>6.94</v>
      </c>
      <c r="J379" s="147">
        <f t="shared" si="70"/>
        <v>6.94</v>
      </c>
      <c r="L379" s="5"/>
      <c r="M379" s="5"/>
      <c r="O379" s="34">
        <v>6.94</v>
      </c>
      <c r="Q379" s="34">
        <f t="shared" si="66"/>
        <v>5.688524590163935</v>
      </c>
    </row>
    <row r="380" spans="1:17" s="161" customFormat="1" ht="25.5">
      <c r="A380" s="30"/>
      <c r="B380" s="52" t="s">
        <v>450</v>
      </c>
      <c r="C380" s="30" t="s">
        <v>93</v>
      </c>
      <c r="D380" s="58">
        <v>1</v>
      </c>
      <c r="E380" s="34">
        <v>6.26</v>
      </c>
      <c r="F380" s="33">
        <f t="shared" si="71"/>
        <v>6.26</v>
      </c>
      <c r="G380" s="34">
        <f t="shared" si="62"/>
        <v>5.819672131147541</v>
      </c>
      <c r="H380" s="33">
        <f t="shared" si="68"/>
        <v>5.819672131147541</v>
      </c>
      <c r="I380" s="33">
        <f t="shared" si="69"/>
        <v>7.1</v>
      </c>
      <c r="J380" s="147">
        <f t="shared" si="70"/>
        <v>7.1</v>
      </c>
      <c r="L380" s="5"/>
      <c r="M380" s="5"/>
      <c r="O380" s="34">
        <v>7.1</v>
      </c>
      <c r="Q380" s="34">
        <f t="shared" si="66"/>
        <v>5.819672131147541</v>
      </c>
    </row>
    <row r="381" spans="1:17" s="159" customFormat="1" ht="25.5">
      <c r="A381" s="30"/>
      <c r="B381" s="52" t="s">
        <v>451</v>
      </c>
      <c r="C381" s="30" t="s">
        <v>93</v>
      </c>
      <c r="D381" s="33">
        <v>3</v>
      </c>
      <c r="E381" s="34">
        <v>6.35</v>
      </c>
      <c r="F381" s="33">
        <f t="shared" si="71"/>
        <v>19.049999999999997</v>
      </c>
      <c r="G381" s="34">
        <f t="shared" si="62"/>
        <v>5.901639344262295</v>
      </c>
      <c r="H381" s="33">
        <f t="shared" si="68"/>
        <v>17.704918032786885</v>
      </c>
      <c r="I381" s="33">
        <f t="shared" si="69"/>
        <v>7.2</v>
      </c>
      <c r="J381" s="147">
        <f t="shared" si="70"/>
        <v>21.6</v>
      </c>
      <c r="L381" s="5"/>
      <c r="M381" s="5"/>
      <c r="O381" s="34">
        <v>7.2</v>
      </c>
      <c r="Q381" s="34">
        <f t="shared" si="66"/>
        <v>5.901639344262295</v>
      </c>
    </row>
    <row r="382" spans="1:17" s="159" customFormat="1" ht="25.5">
      <c r="A382" s="30"/>
      <c r="B382" s="52" t="s">
        <v>452</v>
      </c>
      <c r="C382" s="30" t="s">
        <v>93</v>
      </c>
      <c r="D382" s="33">
        <v>2</v>
      </c>
      <c r="E382" s="34">
        <v>6.42</v>
      </c>
      <c r="F382" s="33">
        <f t="shared" si="71"/>
        <v>12.84</v>
      </c>
      <c r="G382" s="34">
        <f t="shared" si="62"/>
        <v>5.967213114754099</v>
      </c>
      <c r="H382" s="33">
        <f t="shared" si="68"/>
        <v>11.934426229508198</v>
      </c>
      <c r="I382" s="33">
        <f t="shared" si="69"/>
        <v>7.28</v>
      </c>
      <c r="J382" s="147">
        <f t="shared" si="70"/>
        <v>14.56</v>
      </c>
      <c r="L382" s="5"/>
      <c r="M382" s="5"/>
      <c r="O382" s="34">
        <v>7.28</v>
      </c>
      <c r="Q382" s="34">
        <f t="shared" si="66"/>
        <v>5.967213114754099</v>
      </c>
    </row>
    <row r="383" spans="1:17" s="161" customFormat="1" ht="25.5">
      <c r="A383" s="30"/>
      <c r="B383" s="52" t="s">
        <v>453</v>
      </c>
      <c r="C383" s="30" t="s">
        <v>93</v>
      </c>
      <c r="D383" s="33">
        <v>1</v>
      </c>
      <c r="E383" s="34">
        <v>6.88</v>
      </c>
      <c r="F383" s="33">
        <f t="shared" si="71"/>
        <v>6.88</v>
      </c>
      <c r="G383" s="34">
        <f t="shared" si="62"/>
        <v>6.39344262295082</v>
      </c>
      <c r="H383" s="33">
        <f t="shared" si="68"/>
        <v>6.39344262295082</v>
      </c>
      <c r="I383" s="33">
        <f t="shared" si="69"/>
        <v>7.800000000000001</v>
      </c>
      <c r="J383" s="147">
        <f t="shared" si="70"/>
        <v>7.800000000000001</v>
      </c>
      <c r="L383" s="5"/>
      <c r="M383" s="5"/>
      <c r="O383" s="34">
        <v>7.8</v>
      </c>
      <c r="Q383" s="34">
        <f t="shared" si="66"/>
        <v>6.39344262295082</v>
      </c>
    </row>
    <row r="384" spans="1:17" s="159" customFormat="1" ht="12.75">
      <c r="A384" s="26" t="s">
        <v>454</v>
      </c>
      <c r="B384" s="27" t="s">
        <v>455</v>
      </c>
      <c r="C384" s="27"/>
      <c r="D384" s="24"/>
      <c r="E384" s="34"/>
      <c r="F384" s="24"/>
      <c r="G384" s="34">
        <f t="shared" si="62"/>
        <v>0</v>
      </c>
      <c r="H384" s="33">
        <f t="shared" si="68"/>
        <v>0</v>
      </c>
      <c r="I384" s="33">
        <f t="shared" si="69"/>
        <v>0</v>
      </c>
      <c r="J384" s="147">
        <f t="shared" si="70"/>
        <v>0</v>
      </c>
      <c r="L384" s="5"/>
      <c r="M384" s="5"/>
      <c r="O384" s="34"/>
      <c r="Q384" s="34">
        <f t="shared" si="66"/>
        <v>0</v>
      </c>
    </row>
    <row r="385" spans="1:17" s="159" customFormat="1" ht="25.5">
      <c r="A385" s="30"/>
      <c r="B385" s="52" t="s">
        <v>456</v>
      </c>
      <c r="C385" s="30" t="s">
        <v>93</v>
      </c>
      <c r="D385" s="33">
        <v>11</v>
      </c>
      <c r="E385" s="34">
        <v>12.36</v>
      </c>
      <c r="F385" s="33">
        <f>E385*D385</f>
        <v>135.95999999999998</v>
      </c>
      <c r="G385" s="34">
        <f t="shared" si="62"/>
        <v>11.491803278688524</v>
      </c>
      <c r="H385" s="33">
        <f t="shared" si="68"/>
        <v>126.40983606557376</v>
      </c>
      <c r="I385" s="33">
        <f t="shared" si="69"/>
        <v>14.02</v>
      </c>
      <c r="J385" s="147">
        <f t="shared" si="70"/>
        <v>154.22</v>
      </c>
      <c r="L385" s="5"/>
      <c r="M385" s="5"/>
      <c r="O385" s="34">
        <v>14.02</v>
      </c>
      <c r="Q385" s="34">
        <f t="shared" si="66"/>
        <v>11.491803278688524</v>
      </c>
    </row>
    <row r="386" spans="1:17" s="161" customFormat="1" ht="25.5">
      <c r="A386" s="30"/>
      <c r="B386" s="52" t="s">
        <v>457</v>
      </c>
      <c r="C386" s="30" t="s">
        <v>93</v>
      </c>
      <c r="D386" s="33">
        <v>1</v>
      </c>
      <c r="E386" s="34">
        <v>10.23</v>
      </c>
      <c r="F386" s="33">
        <f>E386*D386</f>
        <v>10.23</v>
      </c>
      <c r="G386" s="34">
        <f t="shared" si="62"/>
        <v>9.508196721311476</v>
      </c>
      <c r="H386" s="33">
        <f t="shared" si="68"/>
        <v>9.508196721311476</v>
      </c>
      <c r="I386" s="33">
        <f t="shared" si="69"/>
        <v>11.600000000000001</v>
      </c>
      <c r="J386" s="147">
        <f t="shared" si="70"/>
        <v>11.600000000000001</v>
      </c>
      <c r="L386" s="5"/>
      <c r="M386" s="5"/>
      <c r="O386" s="34">
        <v>11.6</v>
      </c>
      <c r="Q386" s="34">
        <f t="shared" si="66"/>
        <v>9.508196721311476</v>
      </c>
    </row>
    <row r="387" spans="1:17" s="159" customFormat="1" ht="12.75">
      <c r="A387" s="212" t="s">
        <v>458</v>
      </c>
      <c r="B387" s="212"/>
      <c r="C387" s="212"/>
      <c r="D387" s="212"/>
      <c r="E387" s="212"/>
      <c r="F387" s="24">
        <f>SUM(F364:F386)</f>
        <v>2010.091</v>
      </c>
      <c r="G387" s="34">
        <f t="shared" si="62"/>
        <v>0</v>
      </c>
      <c r="H387" s="24">
        <f>SUM(H364:H386)</f>
        <v>1867.8475409836067</v>
      </c>
      <c r="I387" s="34"/>
      <c r="J387" s="24">
        <f>SUM(J364:J386)</f>
        <v>2278.774</v>
      </c>
      <c r="L387" s="146"/>
      <c r="M387" s="146"/>
      <c r="O387" s="34"/>
      <c r="Q387" s="34">
        <f t="shared" si="66"/>
        <v>0</v>
      </c>
    </row>
    <row r="388" spans="1:17" s="159" customFormat="1" ht="6" customHeight="1">
      <c r="A388" s="214"/>
      <c r="B388" s="214"/>
      <c r="C388" s="214"/>
      <c r="D388" s="214"/>
      <c r="E388" s="214"/>
      <c r="F388" s="214"/>
      <c r="G388" s="34">
        <f t="shared" si="62"/>
        <v>0</v>
      </c>
      <c r="H388" s="34"/>
      <c r="I388" s="34"/>
      <c r="J388" s="160"/>
      <c r="L388" s="5"/>
      <c r="M388" s="5"/>
      <c r="O388" s="34"/>
      <c r="Q388" s="34">
        <f t="shared" si="66"/>
        <v>0</v>
      </c>
    </row>
    <row r="389" spans="1:17" s="159" customFormat="1" ht="12.75">
      <c r="A389" s="26" t="s">
        <v>459</v>
      </c>
      <c r="B389" s="43" t="s">
        <v>460</v>
      </c>
      <c r="C389" s="44"/>
      <c r="D389" s="33"/>
      <c r="E389" s="34"/>
      <c r="F389" s="33"/>
      <c r="G389" s="34">
        <f t="shared" si="62"/>
        <v>0</v>
      </c>
      <c r="H389" s="34"/>
      <c r="I389" s="34"/>
      <c r="J389" s="160"/>
      <c r="L389" s="5"/>
      <c r="M389" s="5"/>
      <c r="O389" s="34"/>
      <c r="Q389" s="34">
        <f t="shared" si="66"/>
        <v>0</v>
      </c>
    </row>
    <row r="390" spans="1:17" s="159" customFormat="1" ht="12.75">
      <c r="A390" s="26" t="s">
        <v>461</v>
      </c>
      <c r="B390" s="27" t="s">
        <v>462</v>
      </c>
      <c r="C390" s="27"/>
      <c r="D390" s="24"/>
      <c r="E390" s="28"/>
      <c r="F390" s="24"/>
      <c r="G390" s="34">
        <f t="shared" si="62"/>
        <v>0</v>
      </c>
      <c r="H390" s="34"/>
      <c r="I390" s="34"/>
      <c r="J390" s="160"/>
      <c r="L390" s="5"/>
      <c r="M390" s="5"/>
      <c r="O390" s="34"/>
      <c r="Q390" s="34">
        <f t="shared" si="66"/>
        <v>0</v>
      </c>
    </row>
    <row r="391" spans="1:17" s="161" customFormat="1" ht="12.75">
      <c r="A391" s="30"/>
      <c r="B391" s="52" t="s">
        <v>463</v>
      </c>
      <c r="C391" s="30" t="s">
        <v>93</v>
      </c>
      <c r="D391" s="33">
        <v>11</v>
      </c>
      <c r="E391" s="34">
        <v>17.63</v>
      </c>
      <c r="F391" s="33">
        <f>E391*D391</f>
        <v>193.92999999999998</v>
      </c>
      <c r="G391" s="34">
        <f t="shared" si="62"/>
        <v>16.311475409836063</v>
      </c>
      <c r="H391" s="33">
        <f aca="true" t="shared" si="72" ref="H391:H406">D391*G391</f>
        <v>179.42622950819668</v>
      </c>
      <c r="I391" s="33">
        <f aca="true" t="shared" si="73" ref="I391:I406">G391+G391*$K$12</f>
        <v>19.9</v>
      </c>
      <c r="J391" s="147">
        <f aca="true" t="shared" si="74" ref="J391:J406">D391*I391</f>
        <v>218.89999999999998</v>
      </c>
      <c r="L391" s="5"/>
      <c r="M391" s="5"/>
      <c r="O391" s="34">
        <v>19.9</v>
      </c>
      <c r="Q391" s="34">
        <f t="shared" si="66"/>
        <v>16.311475409836063</v>
      </c>
    </row>
    <row r="392" spans="1:17" s="159" customFormat="1" ht="12.75">
      <c r="A392" s="30"/>
      <c r="B392" s="52" t="s">
        <v>464</v>
      </c>
      <c r="C392" s="30" t="s">
        <v>93</v>
      </c>
      <c r="D392" s="33">
        <v>1</v>
      </c>
      <c r="E392" s="34">
        <v>20.21</v>
      </c>
      <c r="F392" s="33">
        <f>E392*D392</f>
        <v>20.21</v>
      </c>
      <c r="G392" s="34">
        <f t="shared" si="62"/>
        <v>18.78688524590164</v>
      </c>
      <c r="H392" s="33">
        <f t="shared" si="72"/>
        <v>18.78688524590164</v>
      </c>
      <c r="I392" s="33">
        <f t="shared" si="73"/>
        <v>22.92</v>
      </c>
      <c r="J392" s="147">
        <f t="shared" si="74"/>
        <v>22.92</v>
      </c>
      <c r="L392" s="5"/>
      <c r="M392" s="5"/>
      <c r="O392" s="34">
        <v>22.92</v>
      </c>
      <c r="Q392" s="34">
        <f t="shared" si="66"/>
        <v>18.78688524590164</v>
      </c>
    </row>
    <row r="393" spans="1:17" s="161" customFormat="1" ht="12.75">
      <c r="A393" s="26" t="s">
        <v>465</v>
      </c>
      <c r="B393" s="27" t="s">
        <v>466</v>
      </c>
      <c r="C393" s="27"/>
      <c r="D393" s="24"/>
      <c r="E393" s="34"/>
      <c r="F393" s="24"/>
      <c r="G393" s="34">
        <f t="shared" si="62"/>
        <v>0</v>
      </c>
      <c r="H393" s="33">
        <f t="shared" si="72"/>
        <v>0</v>
      </c>
      <c r="I393" s="33">
        <f t="shared" si="73"/>
        <v>0</v>
      </c>
      <c r="J393" s="147">
        <f t="shared" si="74"/>
        <v>0</v>
      </c>
      <c r="L393" s="5"/>
      <c r="M393" s="5"/>
      <c r="O393" s="34"/>
      <c r="Q393" s="34">
        <f t="shared" si="66"/>
        <v>0</v>
      </c>
    </row>
    <row r="394" spans="1:17" s="159" customFormat="1" ht="12.75">
      <c r="A394" s="30"/>
      <c r="B394" s="52" t="s">
        <v>467</v>
      </c>
      <c r="C394" s="30" t="s">
        <v>93</v>
      </c>
      <c r="D394" s="33">
        <v>9</v>
      </c>
      <c r="E394" s="34">
        <v>144</v>
      </c>
      <c r="F394" s="33">
        <f>E394*D394</f>
        <v>1296</v>
      </c>
      <c r="G394" s="34">
        <f t="shared" si="62"/>
        <v>133.85245901639345</v>
      </c>
      <c r="H394" s="33">
        <f t="shared" si="72"/>
        <v>1204.672131147541</v>
      </c>
      <c r="I394" s="33">
        <f t="shared" si="73"/>
        <v>163.3</v>
      </c>
      <c r="J394" s="147">
        <f t="shared" si="74"/>
        <v>1469.7</v>
      </c>
      <c r="L394" s="5"/>
      <c r="M394" s="5"/>
      <c r="O394" s="34">
        <v>163.3</v>
      </c>
      <c r="Q394" s="34">
        <f t="shared" si="66"/>
        <v>133.85245901639345</v>
      </c>
    </row>
    <row r="395" spans="1:17" s="159" customFormat="1" ht="12.75">
      <c r="A395" s="30"/>
      <c r="B395" s="52" t="s">
        <v>468</v>
      </c>
      <c r="C395" s="30" t="s">
        <v>93</v>
      </c>
      <c r="D395" s="33">
        <v>9</v>
      </c>
      <c r="E395" s="34">
        <v>52.32</v>
      </c>
      <c r="F395" s="33">
        <f>E395*D395</f>
        <v>470.88</v>
      </c>
      <c r="G395" s="34">
        <f t="shared" si="62"/>
        <v>48.631147540983605</v>
      </c>
      <c r="H395" s="33">
        <f t="shared" si="72"/>
        <v>437.68032786885243</v>
      </c>
      <c r="I395" s="33">
        <f t="shared" si="73"/>
        <v>59.33</v>
      </c>
      <c r="J395" s="147">
        <f t="shared" si="74"/>
        <v>533.97</v>
      </c>
      <c r="L395" s="5"/>
      <c r="M395" s="5"/>
      <c r="O395" s="34">
        <v>59.33</v>
      </c>
      <c r="Q395" s="34">
        <f t="shared" si="66"/>
        <v>48.631147540983605</v>
      </c>
    </row>
    <row r="396" spans="1:17" s="159" customFormat="1" ht="12.75">
      <c r="A396" s="30"/>
      <c r="B396" s="52" t="s">
        <v>469</v>
      </c>
      <c r="C396" s="30" t="s">
        <v>93</v>
      </c>
      <c r="D396" s="33">
        <v>5</v>
      </c>
      <c r="E396" s="34">
        <v>41.36</v>
      </c>
      <c r="F396" s="33">
        <f>E396*D396</f>
        <v>206.8</v>
      </c>
      <c r="G396" s="34">
        <f t="shared" si="62"/>
        <v>38.44262295081967</v>
      </c>
      <c r="H396" s="33">
        <f t="shared" si="72"/>
        <v>192.21311475409834</v>
      </c>
      <c r="I396" s="33">
        <f t="shared" si="73"/>
        <v>46.89999999999999</v>
      </c>
      <c r="J396" s="147">
        <f t="shared" si="74"/>
        <v>234.49999999999994</v>
      </c>
      <c r="L396" s="5"/>
      <c r="M396" s="5"/>
      <c r="O396" s="34">
        <v>46.9</v>
      </c>
      <c r="Q396" s="34">
        <f t="shared" si="66"/>
        <v>38.44262295081967</v>
      </c>
    </row>
    <row r="397" spans="1:17" s="159" customFormat="1" ht="12.75">
      <c r="A397" s="30"/>
      <c r="B397" s="52" t="s">
        <v>470</v>
      </c>
      <c r="C397" s="30" t="s">
        <v>93</v>
      </c>
      <c r="D397" s="33">
        <v>5</v>
      </c>
      <c r="E397" s="34">
        <v>102.3</v>
      </c>
      <c r="F397" s="33">
        <f>E397*D397</f>
        <v>511.5</v>
      </c>
      <c r="G397" s="34">
        <f t="shared" si="62"/>
        <v>95.09016393442623</v>
      </c>
      <c r="H397" s="33">
        <f t="shared" si="72"/>
        <v>475.45081967213116</v>
      </c>
      <c r="I397" s="33">
        <f t="shared" si="73"/>
        <v>116.01</v>
      </c>
      <c r="J397" s="147">
        <f t="shared" si="74"/>
        <v>580.0500000000001</v>
      </c>
      <c r="L397" s="5"/>
      <c r="M397" s="5"/>
      <c r="O397" s="34">
        <v>116.01</v>
      </c>
      <c r="Q397" s="34">
        <f t="shared" si="66"/>
        <v>95.09016393442623</v>
      </c>
    </row>
    <row r="398" spans="1:17" s="159" customFormat="1" ht="12.75">
      <c r="A398" s="30"/>
      <c r="B398" s="52" t="s">
        <v>471</v>
      </c>
      <c r="C398" s="30" t="s">
        <v>93</v>
      </c>
      <c r="D398" s="33">
        <v>2</v>
      </c>
      <c r="E398" s="34">
        <v>69</v>
      </c>
      <c r="F398" s="33">
        <f>E398*D398</f>
        <v>138</v>
      </c>
      <c r="G398" s="34">
        <f t="shared" si="62"/>
        <v>64.13934426229508</v>
      </c>
      <c r="H398" s="33">
        <f t="shared" si="72"/>
        <v>128.27868852459017</v>
      </c>
      <c r="I398" s="33">
        <f t="shared" si="73"/>
        <v>78.25</v>
      </c>
      <c r="J398" s="147">
        <f t="shared" si="74"/>
        <v>156.5</v>
      </c>
      <c r="L398" s="5"/>
      <c r="M398" s="5"/>
      <c r="O398" s="34">
        <v>78.25</v>
      </c>
      <c r="Q398" s="34">
        <f t="shared" si="66"/>
        <v>64.13934426229508</v>
      </c>
    </row>
    <row r="399" spans="1:17" s="159" customFormat="1" ht="12.75">
      <c r="A399" s="26" t="s">
        <v>472</v>
      </c>
      <c r="B399" s="27" t="s">
        <v>473</v>
      </c>
      <c r="C399" s="27"/>
      <c r="D399" s="24"/>
      <c r="E399" s="34"/>
      <c r="F399" s="24"/>
      <c r="G399" s="34">
        <f t="shared" si="62"/>
        <v>0</v>
      </c>
      <c r="H399" s="33">
        <f t="shared" si="72"/>
        <v>0</v>
      </c>
      <c r="I399" s="33">
        <f t="shared" si="73"/>
        <v>0</v>
      </c>
      <c r="J399" s="147">
        <f t="shared" si="74"/>
        <v>0</v>
      </c>
      <c r="L399" s="5"/>
      <c r="M399" s="5"/>
      <c r="O399" s="34"/>
      <c r="Q399" s="34">
        <f t="shared" si="66"/>
        <v>0</v>
      </c>
    </row>
    <row r="400" spans="1:17" s="159" customFormat="1" ht="12.75">
      <c r="A400" s="30"/>
      <c r="B400" s="52" t="s">
        <v>474</v>
      </c>
      <c r="C400" s="30" t="s">
        <v>93</v>
      </c>
      <c r="D400" s="33">
        <v>1</v>
      </c>
      <c r="E400" s="34">
        <v>600</v>
      </c>
      <c r="F400" s="33">
        <f>E400*D400</f>
        <v>600</v>
      </c>
      <c r="G400" s="34">
        <f aca="true" t="shared" si="75" ref="G400:G463">Q400</f>
        <v>557.7295081967213</v>
      </c>
      <c r="H400" s="33">
        <f t="shared" si="72"/>
        <v>557.7295081967213</v>
      </c>
      <c r="I400" s="33">
        <f t="shared" si="73"/>
        <v>680.4300000000001</v>
      </c>
      <c r="J400" s="147">
        <f t="shared" si="74"/>
        <v>680.4300000000001</v>
      </c>
      <c r="L400" s="5"/>
      <c r="M400" s="5"/>
      <c r="O400" s="34">
        <v>680.43</v>
      </c>
      <c r="Q400" s="34">
        <f aca="true" t="shared" si="76" ref="Q400:Q463">O400/$P$13</f>
        <v>557.7295081967213</v>
      </c>
    </row>
    <row r="401" spans="1:17" s="159" customFormat="1" ht="12.75">
      <c r="A401" s="30"/>
      <c r="B401" s="52" t="s">
        <v>475</v>
      </c>
      <c r="C401" s="30" t="s">
        <v>93</v>
      </c>
      <c r="D401" s="33">
        <v>1</v>
      </c>
      <c r="E401" s="34">
        <v>215</v>
      </c>
      <c r="F401" s="33">
        <f>E401*D401</f>
        <v>215</v>
      </c>
      <c r="G401" s="34">
        <f t="shared" si="75"/>
        <v>199.85245901639345</v>
      </c>
      <c r="H401" s="33">
        <f t="shared" si="72"/>
        <v>199.85245901639345</v>
      </c>
      <c r="I401" s="33">
        <f t="shared" si="73"/>
        <v>243.82000000000002</v>
      </c>
      <c r="J401" s="147">
        <f t="shared" si="74"/>
        <v>243.82000000000002</v>
      </c>
      <c r="L401" s="5"/>
      <c r="M401" s="5"/>
      <c r="O401" s="34">
        <v>243.82</v>
      </c>
      <c r="Q401" s="34">
        <f t="shared" si="76"/>
        <v>199.85245901639345</v>
      </c>
    </row>
    <row r="402" spans="1:17" s="159" customFormat="1" ht="12.75">
      <c r="A402" s="26" t="s">
        <v>476</v>
      </c>
      <c r="B402" s="27" t="s">
        <v>477</v>
      </c>
      <c r="C402" s="27"/>
      <c r="D402" s="24"/>
      <c r="E402" s="34"/>
      <c r="F402" s="24"/>
      <c r="G402" s="34">
        <f t="shared" si="75"/>
        <v>0</v>
      </c>
      <c r="H402" s="33">
        <f t="shared" si="72"/>
        <v>0</v>
      </c>
      <c r="I402" s="33">
        <f t="shared" si="73"/>
        <v>0</v>
      </c>
      <c r="J402" s="147">
        <f t="shared" si="74"/>
        <v>0</v>
      </c>
      <c r="L402" s="5"/>
      <c r="M402" s="5"/>
      <c r="O402" s="34"/>
      <c r="Q402" s="34">
        <f t="shared" si="76"/>
        <v>0</v>
      </c>
    </row>
    <row r="403" spans="1:17" s="161" customFormat="1" ht="25.5">
      <c r="A403" s="30"/>
      <c r="B403" s="52" t="s">
        <v>478</v>
      </c>
      <c r="C403" s="30" t="s">
        <v>93</v>
      </c>
      <c r="D403" s="33">
        <v>5</v>
      </c>
      <c r="E403" s="34">
        <v>198</v>
      </c>
      <c r="F403" s="33">
        <f>E403*D403</f>
        <v>990</v>
      </c>
      <c r="G403" s="34">
        <f t="shared" si="75"/>
        <v>199.85245901639345</v>
      </c>
      <c r="H403" s="33">
        <f t="shared" si="72"/>
        <v>999.2622950819673</v>
      </c>
      <c r="I403" s="33">
        <f t="shared" si="73"/>
        <v>243.82000000000002</v>
      </c>
      <c r="J403" s="147">
        <f t="shared" si="74"/>
        <v>1219.1000000000001</v>
      </c>
      <c r="L403" s="5"/>
      <c r="M403" s="5"/>
      <c r="O403" s="34">
        <v>243.82</v>
      </c>
      <c r="Q403" s="34">
        <f t="shared" si="76"/>
        <v>199.85245901639345</v>
      </c>
    </row>
    <row r="404" spans="1:17" s="159" customFormat="1" ht="12.75">
      <c r="A404" s="26" t="s">
        <v>479</v>
      </c>
      <c r="B404" s="43" t="s">
        <v>480</v>
      </c>
      <c r="C404" s="26"/>
      <c r="D404" s="26"/>
      <c r="E404" s="43"/>
      <c r="F404" s="24"/>
      <c r="G404" s="34">
        <f t="shared" si="75"/>
        <v>0</v>
      </c>
      <c r="H404" s="33">
        <f t="shared" si="72"/>
        <v>0</v>
      </c>
      <c r="I404" s="33">
        <f t="shared" si="73"/>
        <v>0</v>
      </c>
      <c r="J404" s="147">
        <f t="shared" si="74"/>
        <v>0</v>
      </c>
      <c r="L404" s="5"/>
      <c r="M404" s="5"/>
      <c r="O404" s="34"/>
      <c r="Q404" s="34">
        <f t="shared" si="76"/>
        <v>0</v>
      </c>
    </row>
    <row r="405" spans="1:17" s="159" customFormat="1" ht="12.75">
      <c r="A405" s="50"/>
      <c r="B405" s="52" t="s">
        <v>481</v>
      </c>
      <c r="C405" s="67" t="s">
        <v>49</v>
      </c>
      <c r="D405" s="33">
        <v>8</v>
      </c>
      <c r="E405" s="34">
        <v>69</v>
      </c>
      <c r="F405" s="33">
        <f>E405*D405</f>
        <v>552</v>
      </c>
      <c r="G405" s="34">
        <f t="shared" si="75"/>
        <v>184.04918032786884</v>
      </c>
      <c r="H405" s="33">
        <f t="shared" si="72"/>
        <v>1472.3934426229507</v>
      </c>
      <c r="I405" s="33">
        <f t="shared" si="73"/>
        <v>224.54</v>
      </c>
      <c r="J405" s="147">
        <f t="shared" si="74"/>
        <v>1796.32</v>
      </c>
      <c r="L405" s="5"/>
      <c r="M405" s="5"/>
      <c r="O405" s="34">
        <v>224.54</v>
      </c>
      <c r="Q405" s="34">
        <f t="shared" si="76"/>
        <v>184.04918032786884</v>
      </c>
    </row>
    <row r="406" spans="1:17" s="159" customFormat="1" ht="12.75">
      <c r="A406" s="50"/>
      <c r="B406" s="52" t="s">
        <v>482</v>
      </c>
      <c r="C406" s="67" t="s">
        <v>49</v>
      </c>
      <c r="D406" s="33">
        <v>2</v>
      </c>
      <c r="E406" s="34">
        <v>35</v>
      </c>
      <c r="F406" s="33">
        <f>E406*D406</f>
        <v>70</v>
      </c>
      <c r="G406" s="34">
        <f t="shared" si="75"/>
        <v>32.5327868852459</v>
      </c>
      <c r="H406" s="33">
        <f t="shared" si="72"/>
        <v>65.0655737704918</v>
      </c>
      <c r="I406" s="33">
        <f t="shared" si="73"/>
        <v>39.69</v>
      </c>
      <c r="J406" s="147">
        <f t="shared" si="74"/>
        <v>79.38</v>
      </c>
      <c r="L406" s="5"/>
      <c r="M406" s="5"/>
      <c r="O406" s="34">
        <v>39.69</v>
      </c>
      <c r="Q406" s="34">
        <f t="shared" si="76"/>
        <v>32.5327868852459</v>
      </c>
    </row>
    <row r="407" spans="1:17" s="161" customFormat="1" ht="12.75">
      <c r="A407" s="212" t="s">
        <v>483</v>
      </c>
      <c r="B407" s="212"/>
      <c r="C407" s="212"/>
      <c r="D407" s="212"/>
      <c r="E407" s="212"/>
      <c r="F407" s="24">
        <f>SUM(F391:F406)</f>
        <v>5264.32</v>
      </c>
      <c r="G407" s="34">
        <f t="shared" si="75"/>
        <v>0</v>
      </c>
      <c r="H407" s="24">
        <f>SUM(H391:H406)</f>
        <v>5930.811475409836</v>
      </c>
      <c r="I407" s="34"/>
      <c r="J407" s="24">
        <f>SUM(J391:J406)</f>
        <v>7235.59</v>
      </c>
      <c r="L407" s="146"/>
      <c r="M407" s="146"/>
      <c r="O407" s="34"/>
      <c r="Q407" s="34">
        <f t="shared" si="76"/>
        <v>0</v>
      </c>
    </row>
    <row r="408" spans="1:17" s="159" customFormat="1" ht="6" customHeight="1">
      <c r="A408" s="214"/>
      <c r="B408" s="214"/>
      <c r="C408" s="214"/>
      <c r="D408" s="214"/>
      <c r="E408" s="214"/>
      <c r="F408" s="214"/>
      <c r="G408" s="34">
        <f t="shared" si="75"/>
        <v>0</v>
      </c>
      <c r="H408" s="34"/>
      <c r="I408" s="34"/>
      <c r="J408" s="160"/>
      <c r="L408" s="5"/>
      <c r="M408" s="5"/>
      <c r="O408" s="34"/>
      <c r="Q408" s="34">
        <f t="shared" si="76"/>
        <v>0</v>
      </c>
    </row>
    <row r="409" spans="1:17" s="159" customFormat="1" ht="12.75">
      <c r="A409" s="26" t="s">
        <v>484</v>
      </c>
      <c r="B409" s="43" t="s">
        <v>485</v>
      </c>
      <c r="C409" s="26"/>
      <c r="D409" s="26"/>
      <c r="E409" s="38"/>
      <c r="F409" s="24"/>
      <c r="G409" s="34">
        <f t="shared" si="75"/>
        <v>0</v>
      </c>
      <c r="H409" s="34"/>
      <c r="I409" s="34"/>
      <c r="J409" s="160"/>
      <c r="L409" s="5"/>
      <c r="M409" s="5"/>
      <c r="O409" s="34"/>
      <c r="Q409" s="34">
        <f t="shared" si="76"/>
        <v>0</v>
      </c>
    </row>
    <row r="410" spans="1:17" s="161" customFormat="1" ht="12.75">
      <c r="A410" s="26" t="s">
        <v>486</v>
      </c>
      <c r="B410" s="43" t="s">
        <v>487</v>
      </c>
      <c r="C410" s="26"/>
      <c r="D410" s="26"/>
      <c r="E410" s="38"/>
      <c r="F410" s="24"/>
      <c r="G410" s="34">
        <f t="shared" si="75"/>
        <v>0</v>
      </c>
      <c r="H410" s="34"/>
      <c r="I410" s="34"/>
      <c r="J410" s="160"/>
      <c r="L410" s="5"/>
      <c r="M410" s="5"/>
      <c r="O410" s="34"/>
      <c r="Q410" s="34">
        <f t="shared" si="76"/>
        <v>0</v>
      </c>
    </row>
    <row r="411" spans="1:17" s="159" customFormat="1" ht="12.75">
      <c r="A411" s="26" t="s">
        <v>488</v>
      </c>
      <c r="B411" s="43" t="s">
        <v>398</v>
      </c>
      <c r="C411" s="26"/>
      <c r="D411" s="33"/>
      <c r="E411" s="38"/>
      <c r="F411" s="24"/>
      <c r="G411" s="34">
        <f t="shared" si="75"/>
        <v>0</v>
      </c>
      <c r="H411" s="34"/>
      <c r="I411" s="34"/>
      <c r="J411" s="160"/>
      <c r="L411" s="5"/>
      <c r="M411" s="5"/>
      <c r="O411" s="34"/>
      <c r="Q411" s="34">
        <f t="shared" si="76"/>
        <v>0</v>
      </c>
    </row>
    <row r="412" spans="1:17" s="159" customFormat="1" ht="12.75">
      <c r="A412" s="50"/>
      <c r="B412" s="68" t="s">
        <v>489</v>
      </c>
      <c r="C412" s="67" t="s">
        <v>49</v>
      </c>
      <c r="D412" s="33">
        <f>30*6+6+18</f>
        <v>204</v>
      </c>
      <c r="E412" s="34">
        <v>11.3</v>
      </c>
      <c r="F412" s="33">
        <f>E412*D412</f>
        <v>2305.2000000000003</v>
      </c>
      <c r="G412" s="34">
        <f t="shared" si="75"/>
        <v>10.5</v>
      </c>
      <c r="H412" s="33">
        <f aca="true" t="shared" si="77" ref="H412:H443">D412*G412</f>
        <v>2142</v>
      </c>
      <c r="I412" s="33">
        <f aca="true" t="shared" si="78" ref="I412:I443">G412+G412*$K$12</f>
        <v>12.81</v>
      </c>
      <c r="J412" s="147">
        <f aca="true" t="shared" si="79" ref="J412:J443">D412*I412</f>
        <v>2613.2400000000002</v>
      </c>
      <c r="L412" s="5"/>
      <c r="M412" s="5"/>
      <c r="O412" s="34">
        <v>12.81</v>
      </c>
      <c r="Q412" s="34">
        <f t="shared" si="76"/>
        <v>10.5</v>
      </c>
    </row>
    <row r="413" spans="1:17" s="159" customFormat="1" ht="12.75">
      <c r="A413" s="50"/>
      <c r="B413" s="68" t="s">
        <v>490</v>
      </c>
      <c r="C413" s="67" t="s">
        <v>49</v>
      </c>
      <c r="D413" s="33">
        <f>17*6+6</f>
        <v>108</v>
      </c>
      <c r="E413" s="34">
        <v>11.9</v>
      </c>
      <c r="F413" s="33">
        <f>E413*D413</f>
        <v>1285.2</v>
      </c>
      <c r="G413" s="34">
        <f t="shared" si="75"/>
        <v>11.065573770491804</v>
      </c>
      <c r="H413" s="33">
        <f t="shared" si="77"/>
        <v>1195.081967213115</v>
      </c>
      <c r="I413" s="33">
        <f t="shared" si="78"/>
        <v>13.500000000000002</v>
      </c>
      <c r="J413" s="147">
        <f t="shared" si="79"/>
        <v>1458.0000000000002</v>
      </c>
      <c r="L413" s="5"/>
      <c r="M413" s="5"/>
      <c r="O413" s="34">
        <v>13.5</v>
      </c>
      <c r="Q413" s="34">
        <f t="shared" si="76"/>
        <v>11.065573770491804</v>
      </c>
    </row>
    <row r="414" spans="1:17" s="159" customFormat="1" ht="12.75">
      <c r="A414" s="50"/>
      <c r="B414" s="68" t="s">
        <v>491</v>
      </c>
      <c r="C414" s="67" t="s">
        <v>49</v>
      </c>
      <c r="D414" s="33">
        <f>19*6+6</f>
        <v>120</v>
      </c>
      <c r="E414" s="34">
        <v>10.9</v>
      </c>
      <c r="F414" s="33">
        <f>E414*D414</f>
        <v>1308</v>
      </c>
      <c r="G414" s="34">
        <f t="shared" si="75"/>
        <v>10.131147540983607</v>
      </c>
      <c r="H414" s="33">
        <f t="shared" si="77"/>
        <v>1215.7377049180327</v>
      </c>
      <c r="I414" s="33">
        <f t="shared" si="78"/>
        <v>12.36</v>
      </c>
      <c r="J414" s="147">
        <f t="shared" si="79"/>
        <v>1483.1999999999998</v>
      </c>
      <c r="L414" s="5"/>
      <c r="M414" s="5"/>
      <c r="O414" s="34">
        <v>12.36</v>
      </c>
      <c r="Q414" s="34">
        <f t="shared" si="76"/>
        <v>10.131147540983607</v>
      </c>
    </row>
    <row r="415" spans="1:17" s="159" customFormat="1" ht="12.75">
      <c r="A415" s="50"/>
      <c r="B415" s="68" t="s">
        <v>492</v>
      </c>
      <c r="C415" s="67" t="s">
        <v>49</v>
      </c>
      <c r="D415" s="33">
        <f>34*6+6</f>
        <v>210</v>
      </c>
      <c r="E415" s="34">
        <v>10.12</v>
      </c>
      <c r="F415" s="33">
        <f>E415*D415</f>
        <v>2125.2</v>
      </c>
      <c r="G415" s="34">
        <f t="shared" si="75"/>
        <v>9.40983606557377</v>
      </c>
      <c r="H415" s="33">
        <f t="shared" si="77"/>
        <v>1976.065573770492</v>
      </c>
      <c r="I415" s="33">
        <f t="shared" si="78"/>
        <v>11.48</v>
      </c>
      <c r="J415" s="147">
        <f t="shared" si="79"/>
        <v>2410.8</v>
      </c>
      <c r="L415" s="5"/>
      <c r="M415" s="5"/>
      <c r="O415" s="34">
        <v>11.48</v>
      </c>
      <c r="Q415" s="34">
        <f t="shared" si="76"/>
        <v>9.40983606557377</v>
      </c>
    </row>
    <row r="416" spans="1:17" s="159" customFormat="1" ht="12.75">
      <c r="A416" s="50"/>
      <c r="B416" s="68" t="s">
        <v>493</v>
      </c>
      <c r="C416" s="67" t="s">
        <v>49</v>
      </c>
      <c r="D416" s="33">
        <f>16*6+6</f>
        <v>102</v>
      </c>
      <c r="E416" s="34">
        <v>9.36</v>
      </c>
      <c r="F416" s="33">
        <f>E416*D416</f>
        <v>954.7199999999999</v>
      </c>
      <c r="G416" s="34">
        <f t="shared" si="75"/>
        <v>8.69672131147541</v>
      </c>
      <c r="H416" s="33">
        <f t="shared" si="77"/>
        <v>887.0655737704917</v>
      </c>
      <c r="I416" s="33">
        <f t="shared" si="78"/>
        <v>10.61</v>
      </c>
      <c r="J416" s="147">
        <f t="shared" si="79"/>
        <v>1082.22</v>
      </c>
      <c r="L416" s="5"/>
      <c r="M416" s="5"/>
      <c r="O416" s="34">
        <v>10.61</v>
      </c>
      <c r="Q416" s="34">
        <f t="shared" si="76"/>
        <v>8.69672131147541</v>
      </c>
    </row>
    <row r="417" spans="1:17" s="159" customFormat="1" ht="12.75">
      <c r="A417" s="26" t="s">
        <v>494</v>
      </c>
      <c r="B417" s="43" t="s">
        <v>495</v>
      </c>
      <c r="C417" s="67"/>
      <c r="D417" s="33"/>
      <c r="E417" s="38"/>
      <c r="F417" s="24"/>
      <c r="G417" s="34">
        <f t="shared" si="75"/>
        <v>0</v>
      </c>
      <c r="H417" s="33">
        <f t="shared" si="77"/>
        <v>0</v>
      </c>
      <c r="I417" s="33">
        <f t="shared" si="78"/>
        <v>0</v>
      </c>
      <c r="J417" s="147">
        <f t="shared" si="79"/>
        <v>0</v>
      </c>
      <c r="L417" s="5"/>
      <c r="M417" s="5"/>
      <c r="O417" s="34"/>
      <c r="Q417" s="34">
        <f t="shared" si="76"/>
        <v>0</v>
      </c>
    </row>
    <row r="418" spans="1:17" s="159" customFormat="1" ht="12.75">
      <c r="A418" s="50"/>
      <c r="B418" s="31" t="s">
        <v>496</v>
      </c>
      <c r="C418" s="67" t="s">
        <v>93</v>
      </c>
      <c r="D418" s="33">
        <v>2</v>
      </c>
      <c r="E418" s="34">
        <v>32</v>
      </c>
      <c r="F418" s="33">
        <f>E418*D418</f>
        <v>64</v>
      </c>
      <c r="G418" s="34">
        <f t="shared" si="75"/>
        <v>29.74590163934426</v>
      </c>
      <c r="H418" s="33">
        <f t="shared" si="77"/>
        <v>59.49180327868852</v>
      </c>
      <c r="I418" s="33">
        <f t="shared" si="78"/>
        <v>36.29</v>
      </c>
      <c r="J418" s="147">
        <f t="shared" si="79"/>
        <v>72.58</v>
      </c>
      <c r="L418" s="5"/>
      <c r="M418" s="5"/>
      <c r="O418" s="34">
        <v>36.29</v>
      </c>
      <c r="Q418" s="34">
        <f t="shared" si="76"/>
        <v>29.74590163934426</v>
      </c>
    </row>
    <row r="419" spans="1:17" s="159" customFormat="1" ht="12.75">
      <c r="A419" s="26" t="s">
        <v>497</v>
      </c>
      <c r="B419" s="43" t="s">
        <v>407</v>
      </c>
      <c r="C419" s="67"/>
      <c r="D419" s="33"/>
      <c r="E419" s="38"/>
      <c r="F419" s="24"/>
      <c r="G419" s="34">
        <f t="shared" si="75"/>
        <v>0</v>
      </c>
      <c r="H419" s="33">
        <f t="shared" si="77"/>
        <v>0</v>
      </c>
      <c r="I419" s="33">
        <f t="shared" si="78"/>
        <v>0</v>
      </c>
      <c r="J419" s="147">
        <f t="shared" si="79"/>
        <v>0</v>
      </c>
      <c r="L419" s="5"/>
      <c r="M419" s="5"/>
      <c r="O419" s="34"/>
      <c r="Q419" s="34">
        <f t="shared" si="76"/>
        <v>0</v>
      </c>
    </row>
    <row r="420" spans="1:17" s="159" customFormat="1" ht="12.75">
      <c r="A420" s="50"/>
      <c r="B420" s="68" t="s">
        <v>498</v>
      </c>
      <c r="C420" s="67" t="s">
        <v>93</v>
      </c>
      <c r="D420" s="33">
        <v>11</v>
      </c>
      <c r="E420" s="34">
        <v>6.25</v>
      </c>
      <c r="F420" s="33">
        <f aca="true" t="shared" si="80" ref="F420:F427">E420*D420</f>
        <v>68.75</v>
      </c>
      <c r="G420" s="34">
        <f t="shared" si="75"/>
        <v>5.811475409836065</v>
      </c>
      <c r="H420" s="33">
        <f t="shared" si="77"/>
        <v>63.92622950819672</v>
      </c>
      <c r="I420" s="33">
        <f t="shared" si="78"/>
        <v>7.09</v>
      </c>
      <c r="J420" s="147">
        <f t="shared" si="79"/>
        <v>77.99</v>
      </c>
      <c r="L420" s="5"/>
      <c r="M420" s="5"/>
      <c r="O420" s="34">
        <v>7.09</v>
      </c>
      <c r="Q420" s="34">
        <f t="shared" si="76"/>
        <v>5.811475409836065</v>
      </c>
    </row>
    <row r="421" spans="1:17" s="161" customFormat="1" ht="12.75">
      <c r="A421" s="50"/>
      <c r="B421" s="68" t="s">
        <v>499</v>
      </c>
      <c r="C421" s="67" t="s">
        <v>93</v>
      </c>
      <c r="D421" s="33">
        <v>18</v>
      </c>
      <c r="E421" s="34">
        <v>6.02</v>
      </c>
      <c r="F421" s="33">
        <f t="shared" si="80"/>
        <v>108.35999999999999</v>
      </c>
      <c r="G421" s="34">
        <f t="shared" si="75"/>
        <v>5.5983606557377055</v>
      </c>
      <c r="H421" s="33">
        <f t="shared" si="77"/>
        <v>100.7704918032787</v>
      </c>
      <c r="I421" s="33">
        <f t="shared" si="78"/>
        <v>6.830000000000001</v>
      </c>
      <c r="J421" s="147">
        <f t="shared" si="79"/>
        <v>122.94000000000001</v>
      </c>
      <c r="L421" s="5"/>
      <c r="M421" s="5"/>
      <c r="O421" s="34">
        <v>6.83</v>
      </c>
      <c r="Q421" s="34">
        <f t="shared" si="76"/>
        <v>5.5983606557377055</v>
      </c>
    </row>
    <row r="422" spans="1:17" s="159" customFormat="1" ht="12.75">
      <c r="A422" s="50"/>
      <c r="B422" s="68" t="s">
        <v>500</v>
      </c>
      <c r="C422" s="67" t="s">
        <v>93</v>
      </c>
      <c r="D422" s="33">
        <v>13</v>
      </c>
      <c r="E422" s="34">
        <v>5.99</v>
      </c>
      <c r="F422" s="33">
        <f t="shared" si="80"/>
        <v>77.87</v>
      </c>
      <c r="G422" s="34">
        <f t="shared" si="75"/>
        <v>5.565573770491803</v>
      </c>
      <c r="H422" s="33">
        <f t="shared" si="77"/>
        <v>72.35245901639344</v>
      </c>
      <c r="I422" s="33">
        <f t="shared" si="78"/>
        <v>6.79</v>
      </c>
      <c r="J422" s="147">
        <f t="shared" si="79"/>
        <v>88.27</v>
      </c>
      <c r="L422" s="5"/>
      <c r="M422" s="5"/>
      <c r="O422" s="34">
        <v>6.79</v>
      </c>
      <c r="Q422" s="34">
        <f t="shared" si="76"/>
        <v>5.565573770491803</v>
      </c>
    </row>
    <row r="423" spans="1:17" s="159" customFormat="1" ht="12.75">
      <c r="A423" s="50"/>
      <c r="B423" s="68" t="s">
        <v>501</v>
      </c>
      <c r="C423" s="67" t="s">
        <v>93</v>
      </c>
      <c r="D423" s="33">
        <v>33</v>
      </c>
      <c r="E423" s="34">
        <v>5.82</v>
      </c>
      <c r="F423" s="33">
        <f t="shared" si="80"/>
        <v>192.06</v>
      </c>
      <c r="G423" s="34">
        <f t="shared" si="75"/>
        <v>5.409836065573771</v>
      </c>
      <c r="H423" s="33">
        <f t="shared" si="77"/>
        <v>178.52459016393442</v>
      </c>
      <c r="I423" s="33">
        <f t="shared" si="78"/>
        <v>6.6000000000000005</v>
      </c>
      <c r="J423" s="147">
        <f t="shared" si="79"/>
        <v>217.8</v>
      </c>
      <c r="L423" s="5"/>
      <c r="M423" s="5"/>
      <c r="O423" s="34">
        <v>6.6</v>
      </c>
      <c r="Q423" s="34">
        <f t="shared" si="76"/>
        <v>5.409836065573771</v>
      </c>
    </row>
    <row r="424" spans="1:17" s="159" customFormat="1" ht="12.75">
      <c r="A424" s="50"/>
      <c r="B424" s="68" t="s">
        <v>502</v>
      </c>
      <c r="C424" s="67" t="s">
        <v>93</v>
      </c>
      <c r="D424" s="33">
        <v>23</v>
      </c>
      <c r="E424" s="34">
        <v>6.35</v>
      </c>
      <c r="F424" s="33">
        <f t="shared" si="80"/>
        <v>146.04999999999998</v>
      </c>
      <c r="G424" s="34">
        <f t="shared" si="75"/>
        <v>5.901639344262295</v>
      </c>
      <c r="H424" s="33">
        <f t="shared" si="77"/>
        <v>135.7377049180328</v>
      </c>
      <c r="I424" s="33">
        <f t="shared" si="78"/>
        <v>7.2</v>
      </c>
      <c r="J424" s="147">
        <f t="shared" si="79"/>
        <v>165.6</v>
      </c>
      <c r="L424" s="5"/>
      <c r="M424" s="5"/>
      <c r="O424" s="34">
        <v>7.2</v>
      </c>
      <c r="Q424" s="34">
        <f t="shared" si="76"/>
        <v>5.901639344262295</v>
      </c>
    </row>
    <row r="425" spans="1:17" s="159" customFormat="1" ht="12.75">
      <c r="A425" s="50"/>
      <c r="B425" s="68" t="s">
        <v>503</v>
      </c>
      <c r="C425" s="67" t="s">
        <v>93</v>
      </c>
      <c r="D425" s="33">
        <v>7</v>
      </c>
      <c r="E425" s="34">
        <v>6.02</v>
      </c>
      <c r="F425" s="33">
        <f t="shared" si="80"/>
        <v>42.14</v>
      </c>
      <c r="G425" s="34">
        <f t="shared" si="75"/>
        <v>5.5983606557377055</v>
      </c>
      <c r="H425" s="33">
        <f t="shared" si="77"/>
        <v>39.18852459016394</v>
      </c>
      <c r="I425" s="33">
        <f t="shared" si="78"/>
        <v>6.830000000000001</v>
      </c>
      <c r="J425" s="147">
        <f t="shared" si="79"/>
        <v>47.81000000000001</v>
      </c>
      <c r="L425" s="5"/>
      <c r="M425" s="5"/>
      <c r="O425" s="34">
        <v>6.83</v>
      </c>
      <c r="Q425" s="34">
        <f t="shared" si="76"/>
        <v>5.5983606557377055</v>
      </c>
    </row>
    <row r="426" spans="1:17" s="159" customFormat="1" ht="12.75">
      <c r="A426" s="50"/>
      <c r="B426" s="68" t="s">
        <v>504</v>
      </c>
      <c r="C426" s="67" t="s">
        <v>93</v>
      </c>
      <c r="D426" s="33">
        <v>80</v>
      </c>
      <c r="E426" s="34">
        <v>5.02</v>
      </c>
      <c r="F426" s="33">
        <f t="shared" si="80"/>
        <v>401.59999999999997</v>
      </c>
      <c r="G426" s="34">
        <f t="shared" si="75"/>
        <v>4.663934426229509</v>
      </c>
      <c r="H426" s="33">
        <f t="shared" si="77"/>
        <v>373.1147540983607</v>
      </c>
      <c r="I426" s="33">
        <f t="shared" si="78"/>
        <v>5.690000000000001</v>
      </c>
      <c r="J426" s="147">
        <f t="shared" si="79"/>
        <v>455.2000000000001</v>
      </c>
      <c r="L426" s="5"/>
      <c r="M426" s="5"/>
      <c r="O426" s="34">
        <v>5.69</v>
      </c>
      <c r="Q426" s="34">
        <f t="shared" si="76"/>
        <v>4.663934426229509</v>
      </c>
    </row>
    <row r="427" spans="1:17" s="161" customFormat="1" ht="12.75">
      <c r="A427" s="50"/>
      <c r="B427" s="68" t="s">
        <v>505</v>
      </c>
      <c r="C427" s="67" t="s">
        <v>93</v>
      </c>
      <c r="D427" s="33">
        <v>69</v>
      </c>
      <c r="E427" s="34">
        <v>4.99</v>
      </c>
      <c r="F427" s="33">
        <f t="shared" si="80"/>
        <v>344.31</v>
      </c>
      <c r="G427" s="34">
        <f t="shared" si="75"/>
        <v>4.639344262295082</v>
      </c>
      <c r="H427" s="33">
        <f t="shared" si="77"/>
        <v>320.11475409836066</v>
      </c>
      <c r="I427" s="33">
        <f t="shared" si="78"/>
        <v>5.66</v>
      </c>
      <c r="J427" s="147">
        <f t="shared" si="79"/>
        <v>390.54</v>
      </c>
      <c r="L427" s="5"/>
      <c r="M427" s="5"/>
      <c r="O427" s="34">
        <v>5.66</v>
      </c>
      <c r="Q427" s="34">
        <f t="shared" si="76"/>
        <v>4.639344262295082</v>
      </c>
    </row>
    <row r="428" spans="1:17" s="159" customFormat="1" ht="12.75">
      <c r="A428" s="26" t="s">
        <v>506</v>
      </c>
      <c r="B428" s="43" t="s">
        <v>507</v>
      </c>
      <c r="C428" s="67"/>
      <c r="D428" s="33"/>
      <c r="E428" s="38"/>
      <c r="F428" s="24"/>
      <c r="G428" s="34">
        <f t="shared" si="75"/>
        <v>0</v>
      </c>
      <c r="H428" s="33">
        <f t="shared" si="77"/>
        <v>0</v>
      </c>
      <c r="I428" s="33">
        <f t="shared" si="78"/>
        <v>0</v>
      </c>
      <c r="J428" s="147">
        <f t="shared" si="79"/>
        <v>0</v>
      </c>
      <c r="L428" s="5"/>
      <c r="M428" s="5"/>
      <c r="O428" s="34"/>
      <c r="Q428" s="34">
        <f t="shared" si="76"/>
        <v>0</v>
      </c>
    </row>
    <row r="429" spans="1:17" s="159" customFormat="1" ht="12.75">
      <c r="A429" s="50"/>
      <c r="B429" s="31" t="s">
        <v>508</v>
      </c>
      <c r="C429" s="67" t="s">
        <v>93</v>
      </c>
      <c r="D429" s="33">
        <v>6</v>
      </c>
      <c r="E429" s="34">
        <v>3.99</v>
      </c>
      <c r="F429" s="33">
        <f>E429*D429</f>
        <v>23.94</v>
      </c>
      <c r="G429" s="34">
        <f t="shared" si="75"/>
        <v>3.704918032786885</v>
      </c>
      <c r="H429" s="33">
        <f t="shared" si="77"/>
        <v>22.22950819672131</v>
      </c>
      <c r="I429" s="33">
        <f t="shared" si="78"/>
        <v>4.52</v>
      </c>
      <c r="J429" s="147">
        <f t="shared" si="79"/>
        <v>27.119999999999997</v>
      </c>
      <c r="L429" s="5"/>
      <c r="M429" s="5"/>
      <c r="O429" s="34">
        <v>4.52</v>
      </c>
      <c r="Q429" s="34">
        <f t="shared" si="76"/>
        <v>3.704918032786885</v>
      </c>
    </row>
    <row r="430" spans="1:17" s="161" customFormat="1" ht="12.75">
      <c r="A430" s="50"/>
      <c r="B430" s="31" t="s">
        <v>509</v>
      </c>
      <c r="C430" s="67" t="s">
        <v>93</v>
      </c>
      <c r="D430" s="33">
        <v>3</v>
      </c>
      <c r="E430" s="34">
        <v>2.98</v>
      </c>
      <c r="F430" s="33">
        <f>E430*D430</f>
        <v>8.94</v>
      </c>
      <c r="G430" s="34">
        <f t="shared" si="75"/>
        <v>2.7704918032786887</v>
      </c>
      <c r="H430" s="33">
        <f t="shared" si="77"/>
        <v>8.311475409836067</v>
      </c>
      <c r="I430" s="33">
        <f t="shared" si="78"/>
        <v>3.3800000000000003</v>
      </c>
      <c r="J430" s="147">
        <f t="shared" si="79"/>
        <v>10.14</v>
      </c>
      <c r="L430" s="5"/>
      <c r="M430" s="5"/>
      <c r="O430" s="34">
        <v>3.38</v>
      </c>
      <c r="Q430" s="34">
        <f t="shared" si="76"/>
        <v>2.7704918032786887</v>
      </c>
    </row>
    <row r="431" spans="1:17" s="159" customFormat="1" ht="12.75">
      <c r="A431" s="26" t="s">
        <v>510</v>
      </c>
      <c r="B431" s="43" t="s">
        <v>413</v>
      </c>
      <c r="C431" s="67"/>
      <c r="D431" s="33"/>
      <c r="E431" s="34"/>
      <c r="F431" s="24"/>
      <c r="G431" s="34">
        <f t="shared" si="75"/>
        <v>0</v>
      </c>
      <c r="H431" s="33">
        <f t="shared" si="77"/>
        <v>0</v>
      </c>
      <c r="I431" s="33">
        <f t="shared" si="78"/>
        <v>0</v>
      </c>
      <c r="J431" s="147">
        <f t="shared" si="79"/>
        <v>0</v>
      </c>
      <c r="L431" s="5"/>
      <c r="M431" s="5"/>
      <c r="O431" s="34"/>
      <c r="Q431" s="34">
        <f t="shared" si="76"/>
        <v>0</v>
      </c>
    </row>
    <row r="432" spans="1:17" s="161" customFormat="1" ht="12.75">
      <c r="A432" s="50"/>
      <c r="B432" s="31" t="s">
        <v>511</v>
      </c>
      <c r="C432" s="67" t="s">
        <v>93</v>
      </c>
      <c r="D432" s="33">
        <v>13</v>
      </c>
      <c r="E432" s="34">
        <v>5.98</v>
      </c>
      <c r="F432" s="33">
        <f>E432*D432</f>
        <v>77.74000000000001</v>
      </c>
      <c r="G432" s="34">
        <f t="shared" si="75"/>
        <v>5.557377049180328</v>
      </c>
      <c r="H432" s="33">
        <f t="shared" si="77"/>
        <v>72.24590163934427</v>
      </c>
      <c r="I432" s="33">
        <f t="shared" si="78"/>
        <v>6.78</v>
      </c>
      <c r="J432" s="147">
        <f t="shared" si="79"/>
        <v>88.14</v>
      </c>
      <c r="L432" s="5"/>
      <c r="M432" s="5"/>
      <c r="O432" s="34">
        <v>6.78</v>
      </c>
      <c r="Q432" s="34">
        <f t="shared" si="76"/>
        <v>5.557377049180328</v>
      </c>
    </row>
    <row r="433" spans="1:17" s="159" customFormat="1" ht="12.75">
      <c r="A433" s="50"/>
      <c r="B433" s="31" t="s">
        <v>512</v>
      </c>
      <c r="C433" s="67" t="s">
        <v>93</v>
      </c>
      <c r="D433" s="33">
        <v>7</v>
      </c>
      <c r="E433" s="34">
        <v>5.88</v>
      </c>
      <c r="F433" s="33">
        <f>E433*D433</f>
        <v>41.16</v>
      </c>
      <c r="G433" s="34">
        <f t="shared" si="75"/>
        <v>5.467213114754099</v>
      </c>
      <c r="H433" s="33">
        <f t="shared" si="77"/>
        <v>38.27049180327869</v>
      </c>
      <c r="I433" s="33">
        <f t="shared" si="78"/>
        <v>6.670000000000001</v>
      </c>
      <c r="J433" s="147">
        <f t="shared" si="79"/>
        <v>46.690000000000005</v>
      </c>
      <c r="L433" s="5"/>
      <c r="M433" s="5"/>
      <c r="O433" s="34">
        <v>6.67</v>
      </c>
      <c r="Q433" s="34">
        <f t="shared" si="76"/>
        <v>5.467213114754099</v>
      </c>
    </row>
    <row r="434" spans="1:17" s="161" customFormat="1" ht="12.75">
      <c r="A434" s="50"/>
      <c r="B434" s="31" t="s">
        <v>513</v>
      </c>
      <c r="C434" s="67" t="s">
        <v>93</v>
      </c>
      <c r="D434" s="33">
        <v>8</v>
      </c>
      <c r="E434" s="34">
        <v>5.71</v>
      </c>
      <c r="F434" s="33">
        <f>E434*D434</f>
        <v>45.68</v>
      </c>
      <c r="G434" s="34">
        <f t="shared" si="75"/>
        <v>4.491803278688525</v>
      </c>
      <c r="H434" s="33">
        <f t="shared" si="77"/>
        <v>35.9344262295082</v>
      </c>
      <c r="I434" s="33">
        <f t="shared" si="78"/>
        <v>5.48</v>
      </c>
      <c r="J434" s="147">
        <f t="shared" si="79"/>
        <v>43.84</v>
      </c>
      <c r="L434" s="5"/>
      <c r="M434" s="5"/>
      <c r="O434" s="34">
        <v>5.48</v>
      </c>
      <c r="Q434" s="34">
        <f t="shared" si="76"/>
        <v>4.491803278688525</v>
      </c>
    </row>
    <row r="435" spans="1:17" s="159" customFormat="1" ht="12.75">
      <c r="A435" s="50"/>
      <c r="B435" s="31" t="s">
        <v>514</v>
      </c>
      <c r="C435" s="67" t="s">
        <v>93</v>
      </c>
      <c r="D435" s="33">
        <v>14</v>
      </c>
      <c r="E435" s="34">
        <v>5.3</v>
      </c>
      <c r="F435" s="33">
        <f>E435*D435</f>
        <v>74.2</v>
      </c>
      <c r="G435" s="34">
        <f t="shared" si="75"/>
        <v>4.926229508196721</v>
      </c>
      <c r="H435" s="33">
        <f t="shared" si="77"/>
        <v>68.9672131147541</v>
      </c>
      <c r="I435" s="33">
        <f t="shared" si="78"/>
        <v>6.01</v>
      </c>
      <c r="J435" s="147">
        <f t="shared" si="79"/>
        <v>84.14</v>
      </c>
      <c r="L435" s="5"/>
      <c r="M435" s="5"/>
      <c r="O435" s="34">
        <v>6.01</v>
      </c>
      <c r="Q435" s="34">
        <f t="shared" si="76"/>
        <v>4.926229508196721</v>
      </c>
    </row>
    <row r="436" spans="1:17" s="161" customFormat="1" ht="12.75">
      <c r="A436" s="50"/>
      <c r="B436" s="31" t="s">
        <v>515</v>
      </c>
      <c r="C436" s="67" t="s">
        <v>93</v>
      </c>
      <c r="D436" s="33">
        <v>7</v>
      </c>
      <c r="E436" s="34">
        <v>4.12</v>
      </c>
      <c r="F436" s="33">
        <f>E436*D436</f>
        <v>28.84</v>
      </c>
      <c r="G436" s="34">
        <f t="shared" si="75"/>
        <v>3.8278688524590163</v>
      </c>
      <c r="H436" s="33">
        <f t="shared" si="77"/>
        <v>26.795081967213115</v>
      </c>
      <c r="I436" s="33">
        <f t="shared" si="78"/>
        <v>4.67</v>
      </c>
      <c r="J436" s="147">
        <f t="shared" si="79"/>
        <v>32.69</v>
      </c>
      <c r="L436" s="5"/>
      <c r="M436" s="5"/>
      <c r="O436" s="34">
        <v>4.67</v>
      </c>
      <c r="Q436" s="34">
        <f t="shared" si="76"/>
        <v>3.8278688524590163</v>
      </c>
    </row>
    <row r="437" spans="1:17" s="159" customFormat="1" ht="12.75">
      <c r="A437" s="26" t="s">
        <v>516</v>
      </c>
      <c r="B437" s="43" t="s">
        <v>517</v>
      </c>
      <c r="C437" s="67"/>
      <c r="D437" s="33"/>
      <c r="E437" s="34"/>
      <c r="F437" s="24"/>
      <c r="G437" s="34">
        <f t="shared" si="75"/>
        <v>0</v>
      </c>
      <c r="H437" s="33">
        <f t="shared" si="77"/>
        <v>0</v>
      </c>
      <c r="I437" s="33">
        <f t="shared" si="78"/>
        <v>0</v>
      </c>
      <c r="J437" s="147">
        <f t="shared" si="79"/>
        <v>0</v>
      </c>
      <c r="L437" s="5"/>
      <c r="M437" s="5"/>
      <c r="O437" s="34"/>
      <c r="Q437" s="34">
        <f t="shared" si="76"/>
        <v>0</v>
      </c>
    </row>
    <row r="438" spans="1:17" s="159" customFormat="1" ht="12.75">
      <c r="A438" s="50"/>
      <c r="B438" s="68" t="s">
        <v>518</v>
      </c>
      <c r="C438" s="67" t="s">
        <v>93</v>
      </c>
      <c r="D438" s="33">
        <v>9</v>
      </c>
      <c r="E438" s="34">
        <v>3.6</v>
      </c>
      <c r="F438" s="33">
        <f>E438*D438</f>
        <v>32.4</v>
      </c>
      <c r="G438" s="34">
        <f t="shared" si="75"/>
        <v>3.3442622950819674</v>
      </c>
      <c r="H438" s="33">
        <f t="shared" si="77"/>
        <v>30.098360655737707</v>
      </c>
      <c r="I438" s="33">
        <f t="shared" si="78"/>
        <v>4.08</v>
      </c>
      <c r="J438" s="147">
        <f t="shared" si="79"/>
        <v>36.72</v>
      </c>
      <c r="L438" s="5"/>
      <c r="M438" s="5"/>
      <c r="O438" s="34">
        <v>4.08</v>
      </c>
      <c r="Q438" s="34">
        <f t="shared" si="76"/>
        <v>3.3442622950819674</v>
      </c>
    </row>
    <row r="439" spans="1:17" s="159" customFormat="1" ht="12.75">
      <c r="A439" s="50"/>
      <c r="B439" s="68" t="s">
        <v>519</v>
      </c>
      <c r="C439" s="67" t="s">
        <v>93</v>
      </c>
      <c r="D439" s="33">
        <v>2</v>
      </c>
      <c r="E439" s="34">
        <v>2.98</v>
      </c>
      <c r="F439" s="33">
        <f>E439*D439</f>
        <v>5.96</v>
      </c>
      <c r="G439" s="34">
        <f t="shared" si="75"/>
        <v>2.7704918032786887</v>
      </c>
      <c r="H439" s="33">
        <f t="shared" si="77"/>
        <v>5.540983606557377</v>
      </c>
      <c r="I439" s="33">
        <f t="shared" si="78"/>
        <v>3.3800000000000003</v>
      </c>
      <c r="J439" s="147">
        <f t="shared" si="79"/>
        <v>6.760000000000001</v>
      </c>
      <c r="L439" s="5"/>
      <c r="M439" s="5"/>
      <c r="O439" s="34">
        <v>3.38</v>
      </c>
      <c r="Q439" s="34">
        <f t="shared" si="76"/>
        <v>2.7704918032786887</v>
      </c>
    </row>
    <row r="440" spans="1:17" s="159" customFormat="1" ht="12.75">
      <c r="A440" s="60" t="s">
        <v>520</v>
      </c>
      <c r="B440" s="43" t="s">
        <v>521</v>
      </c>
      <c r="C440" s="44"/>
      <c r="D440" s="33"/>
      <c r="E440" s="38"/>
      <c r="F440" s="24"/>
      <c r="G440" s="34">
        <f t="shared" si="75"/>
        <v>0</v>
      </c>
      <c r="H440" s="33">
        <f t="shared" si="77"/>
        <v>0</v>
      </c>
      <c r="I440" s="33">
        <f t="shared" si="78"/>
        <v>0</v>
      </c>
      <c r="J440" s="147">
        <f t="shared" si="79"/>
        <v>0</v>
      </c>
      <c r="L440" s="5"/>
      <c r="M440" s="5"/>
      <c r="O440" s="34"/>
      <c r="Q440" s="34">
        <f t="shared" si="76"/>
        <v>0</v>
      </c>
    </row>
    <row r="441" spans="1:17" s="159" customFormat="1" ht="12.75">
      <c r="A441" s="50"/>
      <c r="B441" s="31" t="s">
        <v>522</v>
      </c>
      <c r="C441" s="67" t="s">
        <v>93</v>
      </c>
      <c r="D441" s="33">
        <v>23</v>
      </c>
      <c r="E441" s="34">
        <v>3.12</v>
      </c>
      <c r="F441" s="33">
        <f>E441*D441</f>
        <v>71.76</v>
      </c>
      <c r="G441" s="34">
        <f t="shared" si="75"/>
        <v>2.901639344262295</v>
      </c>
      <c r="H441" s="33">
        <f t="shared" si="77"/>
        <v>66.73770491803279</v>
      </c>
      <c r="I441" s="33">
        <f t="shared" si="78"/>
        <v>3.54</v>
      </c>
      <c r="J441" s="147">
        <f t="shared" si="79"/>
        <v>81.42</v>
      </c>
      <c r="L441" s="5"/>
      <c r="M441" s="5"/>
      <c r="O441" s="34">
        <v>3.54</v>
      </c>
      <c r="Q441" s="34">
        <f t="shared" si="76"/>
        <v>2.901639344262295</v>
      </c>
    </row>
    <row r="442" spans="1:17" s="159" customFormat="1" ht="12.75">
      <c r="A442" s="60" t="s">
        <v>523</v>
      </c>
      <c r="B442" s="43" t="s">
        <v>524</v>
      </c>
      <c r="C442" s="44"/>
      <c r="D442" s="33"/>
      <c r="E442" s="34"/>
      <c r="F442" s="24"/>
      <c r="G442" s="34">
        <f t="shared" si="75"/>
        <v>0</v>
      </c>
      <c r="H442" s="33">
        <f t="shared" si="77"/>
        <v>0</v>
      </c>
      <c r="I442" s="33">
        <f t="shared" si="78"/>
        <v>0</v>
      </c>
      <c r="J442" s="147">
        <f t="shared" si="79"/>
        <v>0</v>
      </c>
      <c r="L442" s="5"/>
      <c r="M442" s="5"/>
      <c r="O442" s="34"/>
      <c r="Q442" s="34">
        <f t="shared" si="76"/>
        <v>0</v>
      </c>
    </row>
    <row r="443" spans="1:17" s="161" customFormat="1" ht="12.75">
      <c r="A443" s="50"/>
      <c r="B443" s="31" t="s">
        <v>525</v>
      </c>
      <c r="C443" s="67" t="s">
        <v>93</v>
      </c>
      <c r="D443" s="33">
        <v>23</v>
      </c>
      <c r="E443" s="34">
        <v>1.99</v>
      </c>
      <c r="F443" s="33">
        <f>E443*D443</f>
        <v>45.77</v>
      </c>
      <c r="G443" s="34">
        <f t="shared" si="75"/>
        <v>1.8524590163934425</v>
      </c>
      <c r="H443" s="33">
        <f t="shared" si="77"/>
        <v>42.60655737704918</v>
      </c>
      <c r="I443" s="33">
        <f t="shared" si="78"/>
        <v>2.26</v>
      </c>
      <c r="J443" s="147">
        <f t="shared" si="79"/>
        <v>51.98</v>
      </c>
      <c r="L443" s="5"/>
      <c r="M443" s="5"/>
      <c r="O443" s="34">
        <v>2.26</v>
      </c>
      <c r="Q443" s="34">
        <f t="shared" si="76"/>
        <v>1.8524590163934425</v>
      </c>
    </row>
    <row r="444" spans="1:17" s="159" customFormat="1" ht="12.75">
      <c r="A444" s="60" t="s">
        <v>526</v>
      </c>
      <c r="B444" s="43" t="s">
        <v>527</v>
      </c>
      <c r="C444" s="44"/>
      <c r="D444" s="33"/>
      <c r="E444" s="34"/>
      <c r="F444" s="24"/>
      <c r="G444" s="34">
        <f t="shared" si="75"/>
        <v>0</v>
      </c>
      <c r="H444" s="34"/>
      <c r="I444" s="34"/>
      <c r="J444" s="160"/>
      <c r="L444" s="5"/>
      <c r="M444" s="5"/>
      <c r="O444" s="34"/>
      <c r="Q444" s="34">
        <f t="shared" si="76"/>
        <v>0</v>
      </c>
    </row>
    <row r="445" spans="1:17" s="159" customFormat="1" ht="25.5">
      <c r="A445" s="50"/>
      <c r="B445" s="31" t="s">
        <v>528</v>
      </c>
      <c r="C445" s="67" t="s">
        <v>93</v>
      </c>
      <c r="D445" s="33">
        <v>17</v>
      </c>
      <c r="E445" s="34">
        <v>2.15</v>
      </c>
      <c r="F445" s="33">
        <f>E445*D445</f>
        <v>36.55</v>
      </c>
      <c r="G445" s="34">
        <f t="shared" si="75"/>
        <v>2</v>
      </c>
      <c r="H445" s="33">
        <f aca="true" t="shared" si="81" ref="H445:H483">D445*G445</f>
        <v>34</v>
      </c>
      <c r="I445" s="33">
        <f aca="true" t="shared" si="82" ref="I445:I483">G445+G445*$K$12</f>
        <v>2.44</v>
      </c>
      <c r="J445" s="147">
        <f aca="true" t="shared" si="83" ref="J445:J483">D445*I445</f>
        <v>41.48</v>
      </c>
      <c r="L445" s="5"/>
      <c r="M445" s="5"/>
      <c r="O445" s="34">
        <v>2.44</v>
      </c>
      <c r="Q445" s="34">
        <f t="shared" si="76"/>
        <v>2</v>
      </c>
    </row>
    <row r="446" spans="1:17" s="161" customFormat="1" ht="12.75">
      <c r="A446" s="26" t="s">
        <v>529</v>
      </c>
      <c r="B446" s="43" t="s">
        <v>308</v>
      </c>
      <c r="C446" s="67"/>
      <c r="D446" s="33"/>
      <c r="E446" s="34"/>
      <c r="F446" s="24"/>
      <c r="G446" s="34">
        <f t="shared" si="75"/>
        <v>0</v>
      </c>
      <c r="H446" s="33">
        <f t="shared" si="81"/>
        <v>0</v>
      </c>
      <c r="I446" s="33">
        <f t="shared" si="82"/>
        <v>0</v>
      </c>
      <c r="J446" s="147">
        <f t="shared" si="83"/>
        <v>0</v>
      </c>
      <c r="L446" s="5"/>
      <c r="M446" s="5"/>
      <c r="O446" s="34"/>
      <c r="Q446" s="34">
        <f t="shared" si="76"/>
        <v>0</v>
      </c>
    </row>
    <row r="447" spans="1:17" s="159" customFormat="1" ht="12.75">
      <c r="A447" s="50"/>
      <c r="B447" s="31" t="s">
        <v>530</v>
      </c>
      <c r="C447" s="67" t="s">
        <v>93</v>
      </c>
      <c r="D447" s="33">
        <v>23</v>
      </c>
      <c r="E447" s="34">
        <v>6.3</v>
      </c>
      <c r="F447" s="33">
        <f>E447*D447</f>
        <v>144.9</v>
      </c>
      <c r="G447" s="34">
        <f t="shared" si="75"/>
        <v>5.852459016393443</v>
      </c>
      <c r="H447" s="33">
        <f t="shared" si="81"/>
        <v>134.60655737704917</v>
      </c>
      <c r="I447" s="33">
        <f t="shared" si="82"/>
        <v>7.140000000000001</v>
      </c>
      <c r="J447" s="147">
        <f t="shared" si="83"/>
        <v>164.22000000000003</v>
      </c>
      <c r="L447" s="5"/>
      <c r="M447" s="5"/>
      <c r="O447" s="34">
        <v>7.14</v>
      </c>
      <c r="Q447" s="34">
        <f t="shared" si="76"/>
        <v>5.852459016393443</v>
      </c>
    </row>
    <row r="448" spans="1:17" s="161" customFormat="1" ht="12.75">
      <c r="A448" s="50"/>
      <c r="B448" s="31" t="s">
        <v>531</v>
      </c>
      <c r="C448" s="67" t="s">
        <v>93</v>
      </c>
      <c r="D448" s="33">
        <v>21</v>
      </c>
      <c r="E448" s="34">
        <v>5.36</v>
      </c>
      <c r="F448" s="33">
        <f>E448*D448</f>
        <v>112.56</v>
      </c>
      <c r="G448" s="34">
        <f t="shared" si="75"/>
        <v>4.983606557377049</v>
      </c>
      <c r="H448" s="33">
        <f t="shared" si="81"/>
        <v>104.65573770491804</v>
      </c>
      <c r="I448" s="33">
        <f t="shared" si="82"/>
        <v>6.08</v>
      </c>
      <c r="J448" s="147">
        <f t="shared" si="83"/>
        <v>127.68</v>
      </c>
      <c r="L448" s="5"/>
      <c r="M448" s="5"/>
      <c r="O448" s="34">
        <v>6.08</v>
      </c>
      <c r="Q448" s="34">
        <f t="shared" si="76"/>
        <v>4.983606557377049</v>
      </c>
    </row>
    <row r="449" spans="1:17" s="159" customFormat="1" ht="12.75">
      <c r="A449" s="50"/>
      <c r="B449" s="31" t="s">
        <v>532</v>
      </c>
      <c r="C449" s="67" t="s">
        <v>93</v>
      </c>
      <c r="D449" s="33">
        <v>2</v>
      </c>
      <c r="E449" s="34">
        <v>4.99</v>
      </c>
      <c r="F449" s="33">
        <f>E449*D449</f>
        <v>9.98</v>
      </c>
      <c r="G449" s="34">
        <f t="shared" si="75"/>
        <v>4.639344262295082</v>
      </c>
      <c r="H449" s="33">
        <f t="shared" si="81"/>
        <v>9.278688524590164</v>
      </c>
      <c r="I449" s="33">
        <f t="shared" si="82"/>
        <v>5.66</v>
      </c>
      <c r="J449" s="147">
        <f t="shared" si="83"/>
        <v>11.32</v>
      </c>
      <c r="L449" s="5"/>
      <c r="M449" s="5"/>
      <c r="O449" s="34">
        <v>5.66</v>
      </c>
      <c r="Q449" s="34">
        <f t="shared" si="76"/>
        <v>4.639344262295082</v>
      </c>
    </row>
    <row r="450" spans="1:17" s="159" customFormat="1" ht="12.75">
      <c r="A450" s="50"/>
      <c r="B450" s="31" t="s">
        <v>533</v>
      </c>
      <c r="C450" s="67" t="s">
        <v>93</v>
      </c>
      <c r="D450" s="33">
        <v>4</v>
      </c>
      <c r="E450" s="34">
        <v>4.36</v>
      </c>
      <c r="F450" s="33">
        <f>E450*D450</f>
        <v>17.44</v>
      </c>
      <c r="G450" s="34">
        <f t="shared" si="75"/>
        <v>4.049180327868853</v>
      </c>
      <c r="H450" s="33">
        <f t="shared" si="81"/>
        <v>16.19672131147541</v>
      </c>
      <c r="I450" s="33">
        <f t="shared" si="82"/>
        <v>4.94</v>
      </c>
      <c r="J450" s="147">
        <f t="shared" si="83"/>
        <v>19.76</v>
      </c>
      <c r="L450" s="5"/>
      <c r="M450" s="5"/>
      <c r="O450" s="34">
        <v>4.94</v>
      </c>
      <c r="Q450" s="34">
        <f t="shared" si="76"/>
        <v>4.049180327868853</v>
      </c>
    </row>
    <row r="451" spans="1:17" s="159" customFormat="1" ht="12.75">
      <c r="A451" s="50"/>
      <c r="B451" s="31" t="s">
        <v>534</v>
      </c>
      <c r="C451" s="67" t="s">
        <v>93</v>
      </c>
      <c r="D451" s="33">
        <v>50</v>
      </c>
      <c r="E451" s="34">
        <v>4.12</v>
      </c>
      <c r="F451" s="33">
        <f>E451*D451</f>
        <v>206</v>
      </c>
      <c r="G451" s="34">
        <f t="shared" si="75"/>
        <v>3.8278688524590163</v>
      </c>
      <c r="H451" s="33">
        <f t="shared" si="81"/>
        <v>191.39344262295083</v>
      </c>
      <c r="I451" s="33">
        <f t="shared" si="82"/>
        <v>4.67</v>
      </c>
      <c r="J451" s="147">
        <f t="shared" si="83"/>
        <v>233.5</v>
      </c>
      <c r="L451" s="5"/>
      <c r="M451" s="5"/>
      <c r="O451" s="34">
        <v>4.67</v>
      </c>
      <c r="Q451" s="34">
        <f t="shared" si="76"/>
        <v>3.8278688524590163</v>
      </c>
    </row>
    <row r="452" spans="1:17" s="159" customFormat="1" ht="12.75">
      <c r="A452" s="26" t="s">
        <v>535</v>
      </c>
      <c r="B452" s="43" t="s">
        <v>460</v>
      </c>
      <c r="C452" s="67"/>
      <c r="D452" s="33"/>
      <c r="E452" s="38"/>
      <c r="F452" s="24"/>
      <c r="G452" s="34">
        <f t="shared" si="75"/>
        <v>0</v>
      </c>
      <c r="H452" s="33">
        <f t="shared" si="81"/>
        <v>0</v>
      </c>
      <c r="I452" s="33">
        <f t="shared" si="82"/>
        <v>0</v>
      </c>
      <c r="J452" s="147">
        <f t="shared" si="83"/>
        <v>0</v>
      </c>
      <c r="L452" s="5"/>
      <c r="M452" s="5"/>
      <c r="O452" s="34"/>
      <c r="Q452" s="34">
        <f t="shared" si="76"/>
        <v>0</v>
      </c>
    </row>
    <row r="453" spans="1:17" s="159" customFormat="1" ht="12.75">
      <c r="A453" s="26" t="s">
        <v>536</v>
      </c>
      <c r="B453" s="43" t="s">
        <v>537</v>
      </c>
      <c r="C453" s="67"/>
      <c r="D453" s="33"/>
      <c r="E453" s="38"/>
      <c r="F453" s="24"/>
      <c r="G453" s="34">
        <f t="shared" si="75"/>
        <v>0</v>
      </c>
      <c r="H453" s="33">
        <f t="shared" si="81"/>
        <v>0</v>
      </c>
      <c r="I453" s="33">
        <f t="shared" si="82"/>
        <v>0</v>
      </c>
      <c r="J453" s="147">
        <f t="shared" si="83"/>
        <v>0</v>
      </c>
      <c r="L453" s="5"/>
      <c r="M453" s="5"/>
      <c r="O453" s="34"/>
      <c r="Q453" s="34">
        <f t="shared" si="76"/>
        <v>0</v>
      </c>
    </row>
    <row r="454" spans="1:17" s="159" customFormat="1" ht="12.75">
      <c r="A454" s="26"/>
      <c r="B454" s="68" t="s">
        <v>538</v>
      </c>
      <c r="C454" s="67" t="s">
        <v>93</v>
      </c>
      <c r="D454" s="33">
        <v>4</v>
      </c>
      <c r="E454" s="34">
        <v>23.6</v>
      </c>
      <c r="F454" s="33">
        <f>E454*D454</f>
        <v>94.4</v>
      </c>
      <c r="G454" s="34">
        <f t="shared" si="75"/>
        <v>21.934426229508198</v>
      </c>
      <c r="H454" s="33">
        <f t="shared" si="81"/>
        <v>87.73770491803279</v>
      </c>
      <c r="I454" s="33">
        <f t="shared" si="82"/>
        <v>26.76</v>
      </c>
      <c r="J454" s="147">
        <f t="shared" si="83"/>
        <v>107.04</v>
      </c>
      <c r="L454" s="5"/>
      <c r="M454" s="5"/>
      <c r="O454" s="34">
        <v>26.76</v>
      </c>
      <c r="Q454" s="34">
        <f t="shared" si="76"/>
        <v>21.934426229508198</v>
      </c>
    </row>
    <row r="455" spans="1:17" s="159" customFormat="1" ht="12.75">
      <c r="A455" s="50"/>
      <c r="B455" s="68" t="s">
        <v>539</v>
      </c>
      <c r="C455" s="67" t="s">
        <v>93</v>
      </c>
      <c r="D455" s="33">
        <v>18</v>
      </c>
      <c r="E455" s="34">
        <v>22</v>
      </c>
      <c r="F455" s="33">
        <f>E455*D455</f>
        <v>396</v>
      </c>
      <c r="G455" s="34">
        <f t="shared" si="75"/>
        <v>20.450819672131146</v>
      </c>
      <c r="H455" s="33">
        <f t="shared" si="81"/>
        <v>368.11475409836066</v>
      </c>
      <c r="I455" s="33">
        <f t="shared" si="82"/>
        <v>24.95</v>
      </c>
      <c r="J455" s="147">
        <f t="shared" si="83"/>
        <v>449.09999999999997</v>
      </c>
      <c r="L455" s="5"/>
      <c r="M455" s="5"/>
      <c r="O455" s="34">
        <v>24.95</v>
      </c>
      <c r="Q455" s="34">
        <f t="shared" si="76"/>
        <v>20.450819672131146</v>
      </c>
    </row>
    <row r="456" spans="1:17" s="159" customFormat="1" ht="12.75">
      <c r="A456" s="26" t="s">
        <v>540</v>
      </c>
      <c r="B456" s="43" t="s">
        <v>541</v>
      </c>
      <c r="C456" s="26"/>
      <c r="D456" s="33"/>
      <c r="E456" s="34"/>
      <c r="F456" s="24"/>
      <c r="G456" s="34">
        <f t="shared" si="75"/>
        <v>0</v>
      </c>
      <c r="H456" s="33">
        <f t="shared" si="81"/>
        <v>0</v>
      </c>
      <c r="I456" s="33">
        <f t="shared" si="82"/>
        <v>0</v>
      </c>
      <c r="J456" s="147">
        <f t="shared" si="83"/>
        <v>0</v>
      </c>
      <c r="L456" s="5"/>
      <c r="M456" s="5"/>
      <c r="O456" s="34"/>
      <c r="Q456" s="34">
        <f t="shared" si="76"/>
        <v>0</v>
      </c>
    </row>
    <row r="457" spans="1:17" s="159" customFormat="1" ht="12.75">
      <c r="A457" s="26"/>
      <c r="B457" s="31" t="s">
        <v>542</v>
      </c>
      <c r="C457" s="67" t="s">
        <v>93</v>
      </c>
      <c r="D457" s="33">
        <v>6</v>
      </c>
      <c r="E457" s="34">
        <v>25</v>
      </c>
      <c r="F457" s="33">
        <f>E457*D457</f>
        <v>150</v>
      </c>
      <c r="G457" s="34">
        <f t="shared" si="75"/>
        <v>23.23770491803279</v>
      </c>
      <c r="H457" s="33">
        <f t="shared" si="81"/>
        <v>139.42622950819674</v>
      </c>
      <c r="I457" s="33">
        <f t="shared" si="82"/>
        <v>28.350000000000005</v>
      </c>
      <c r="J457" s="147">
        <f t="shared" si="83"/>
        <v>170.10000000000002</v>
      </c>
      <c r="L457" s="5"/>
      <c r="M457" s="5"/>
      <c r="O457" s="34">
        <v>28.35</v>
      </c>
      <c r="Q457" s="34">
        <f t="shared" si="76"/>
        <v>23.23770491803279</v>
      </c>
    </row>
    <row r="458" spans="1:17" s="159" customFormat="1" ht="12.75">
      <c r="A458" s="26" t="s">
        <v>543</v>
      </c>
      <c r="B458" s="43" t="s">
        <v>480</v>
      </c>
      <c r="C458" s="67"/>
      <c r="D458" s="33"/>
      <c r="E458" s="34"/>
      <c r="F458" s="24"/>
      <c r="G458" s="34">
        <f t="shared" si="75"/>
        <v>0</v>
      </c>
      <c r="H458" s="33">
        <f t="shared" si="81"/>
        <v>0</v>
      </c>
      <c r="I458" s="33">
        <f t="shared" si="82"/>
        <v>0</v>
      </c>
      <c r="J458" s="147">
        <f t="shared" si="83"/>
        <v>0</v>
      </c>
      <c r="L458" s="5"/>
      <c r="M458" s="5"/>
      <c r="O458" s="34"/>
      <c r="Q458" s="34">
        <f t="shared" si="76"/>
        <v>0</v>
      </c>
    </row>
    <row r="459" spans="1:17" s="161" customFormat="1" ht="12.75">
      <c r="A459" s="50"/>
      <c r="B459" s="68" t="s">
        <v>544</v>
      </c>
      <c r="C459" s="67" t="s">
        <v>93</v>
      </c>
      <c r="D459" s="33">
        <v>13</v>
      </c>
      <c r="E459" s="34">
        <v>25</v>
      </c>
      <c r="F459" s="33">
        <f aca="true" t="shared" si="84" ref="F459:F469">E459*D459</f>
        <v>325</v>
      </c>
      <c r="G459" s="34">
        <f t="shared" si="75"/>
        <v>23.23770491803279</v>
      </c>
      <c r="H459" s="33">
        <f t="shared" si="81"/>
        <v>302.0901639344263</v>
      </c>
      <c r="I459" s="33">
        <f t="shared" si="82"/>
        <v>28.350000000000005</v>
      </c>
      <c r="J459" s="147">
        <f t="shared" si="83"/>
        <v>368.55000000000007</v>
      </c>
      <c r="L459" s="5"/>
      <c r="M459" s="5"/>
      <c r="O459" s="34">
        <v>28.35</v>
      </c>
      <c r="Q459" s="34">
        <f t="shared" si="76"/>
        <v>23.23770491803279</v>
      </c>
    </row>
    <row r="460" spans="1:17" s="159" customFormat="1" ht="12.75">
      <c r="A460" s="50"/>
      <c r="B460" s="68" t="s">
        <v>545</v>
      </c>
      <c r="C460" s="67" t="s">
        <v>93</v>
      </c>
      <c r="D460" s="33">
        <v>2</v>
      </c>
      <c r="E460" s="34">
        <v>22.5</v>
      </c>
      <c r="F460" s="33">
        <f t="shared" si="84"/>
        <v>45</v>
      </c>
      <c r="G460" s="34">
        <f t="shared" si="75"/>
        <v>20.918032786885245</v>
      </c>
      <c r="H460" s="33">
        <f t="shared" si="81"/>
        <v>41.83606557377049</v>
      </c>
      <c r="I460" s="33">
        <f t="shared" si="82"/>
        <v>25.52</v>
      </c>
      <c r="J460" s="147">
        <f t="shared" si="83"/>
        <v>51.04</v>
      </c>
      <c r="L460" s="5"/>
      <c r="M460" s="5"/>
      <c r="O460" s="34">
        <v>25.52</v>
      </c>
      <c r="Q460" s="34">
        <f t="shared" si="76"/>
        <v>20.918032786885245</v>
      </c>
    </row>
    <row r="461" spans="1:17" s="159" customFormat="1" ht="25.5">
      <c r="A461" s="50"/>
      <c r="B461" s="68" t="s">
        <v>546</v>
      </c>
      <c r="C461" s="67" t="s">
        <v>93</v>
      </c>
      <c r="D461" s="33">
        <v>5</v>
      </c>
      <c r="E461" s="34">
        <v>21.9</v>
      </c>
      <c r="F461" s="33">
        <f t="shared" si="84"/>
        <v>109.5</v>
      </c>
      <c r="G461" s="34">
        <f t="shared" si="75"/>
        <v>20.360655737704917</v>
      </c>
      <c r="H461" s="33">
        <f t="shared" si="81"/>
        <v>101.80327868852459</v>
      </c>
      <c r="I461" s="33">
        <f t="shared" si="82"/>
        <v>24.84</v>
      </c>
      <c r="J461" s="147">
        <f t="shared" si="83"/>
        <v>124.2</v>
      </c>
      <c r="L461" s="5"/>
      <c r="M461" s="5"/>
      <c r="O461" s="34">
        <v>24.84</v>
      </c>
      <c r="Q461" s="34">
        <f t="shared" si="76"/>
        <v>20.360655737704917</v>
      </c>
    </row>
    <row r="462" spans="1:17" s="159" customFormat="1" ht="25.5">
      <c r="A462" s="50"/>
      <c r="B462" s="68" t="s">
        <v>547</v>
      </c>
      <c r="C462" s="67" t="s">
        <v>93</v>
      </c>
      <c r="D462" s="33">
        <v>4</v>
      </c>
      <c r="E462" s="34">
        <v>21.03</v>
      </c>
      <c r="F462" s="33">
        <f t="shared" si="84"/>
        <v>84.12</v>
      </c>
      <c r="G462" s="34">
        <f t="shared" si="75"/>
        <v>19.549180327868854</v>
      </c>
      <c r="H462" s="33">
        <f t="shared" si="81"/>
        <v>78.19672131147541</v>
      </c>
      <c r="I462" s="33">
        <f t="shared" si="82"/>
        <v>23.85</v>
      </c>
      <c r="J462" s="147">
        <f t="shared" si="83"/>
        <v>95.4</v>
      </c>
      <c r="L462" s="5"/>
      <c r="M462" s="5"/>
      <c r="O462" s="34">
        <v>23.85</v>
      </c>
      <c r="Q462" s="34">
        <f t="shared" si="76"/>
        <v>19.549180327868854</v>
      </c>
    </row>
    <row r="463" spans="1:17" s="159" customFormat="1" ht="25.5">
      <c r="A463" s="50"/>
      <c r="B463" s="68" t="s">
        <v>548</v>
      </c>
      <c r="C463" s="67" t="s">
        <v>93</v>
      </c>
      <c r="D463" s="33">
        <v>8</v>
      </c>
      <c r="E463" s="34">
        <v>12.36</v>
      </c>
      <c r="F463" s="33">
        <f t="shared" si="84"/>
        <v>98.88</v>
      </c>
      <c r="G463" s="34">
        <f t="shared" si="75"/>
        <v>11.491803278688524</v>
      </c>
      <c r="H463" s="33">
        <f t="shared" si="81"/>
        <v>91.93442622950819</v>
      </c>
      <c r="I463" s="33">
        <f t="shared" si="82"/>
        <v>14.02</v>
      </c>
      <c r="J463" s="147">
        <f t="shared" si="83"/>
        <v>112.16</v>
      </c>
      <c r="L463" s="5"/>
      <c r="M463" s="5"/>
      <c r="O463" s="34">
        <v>14.02</v>
      </c>
      <c r="Q463" s="34">
        <f t="shared" si="76"/>
        <v>11.491803278688524</v>
      </c>
    </row>
    <row r="464" spans="1:17" s="159" customFormat="1" ht="25.5">
      <c r="A464" s="50"/>
      <c r="B464" s="68" t="s">
        <v>549</v>
      </c>
      <c r="C464" s="67" t="s">
        <v>93</v>
      </c>
      <c r="D464" s="33">
        <v>40</v>
      </c>
      <c r="E464" s="34">
        <v>23.69</v>
      </c>
      <c r="F464" s="33">
        <f t="shared" si="84"/>
        <v>947.6</v>
      </c>
      <c r="G464" s="34">
        <f aca="true" t="shared" si="85" ref="G464:G527">Q464</f>
        <v>22.024590163934427</v>
      </c>
      <c r="H464" s="33">
        <f t="shared" si="81"/>
        <v>880.983606557377</v>
      </c>
      <c r="I464" s="33">
        <f t="shared" si="82"/>
        <v>26.87</v>
      </c>
      <c r="J464" s="147">
        <f t="shared" si="83"/>
        <v>1074.8</v>
      </c>
      <c r="L464" s="5"/>
      <c r="M464" s="5"/>
      <c r="O464" s="34">
        <v>26.87</v>
      </c>
      <c r="Q464" s="34">
        <f aca="true" t="shared" si="86" ref="Q464:Q527">O464/$P$13</f>
        <v>22.024590163934427</v>
      </c>
    </row>
    <row r="465" spans="1:17" s="159" customFormat="1" ht="12.75">
      <c r="A465" s="50"/>
      <c r="B465" s="68" t="s">
        <v>550</v>
      </c>
      <c r="C465" s="67" t="s">
        <v>93</v>
      </c>
      <c r="D465" s="33">
        <v>1</v>
      </c>
      <c r="E465" s="34">
        <v>25.36</v>
      </c>
      <c r="F465" s="33">
        <f t="shared" si="84"/>
        <v>25.36</v>
      </c>
      <c r="G465" s="34">
        <f t="shared" si="85"/>
        <v>23.57377049180328</v>
      </c>
      <c r="H465" s="33">
        <f t="shared" si="81"/>
        <v>23.57377049180328</v>
      </c>
      <c r="I465" s="33">
        <f t="shared" si="82"/>
        <v>28.76</v>
      </c>
      <c r="J465" s="147">
        <f t="shared" si="83"/>
        <v>28.76</v>
      </c>
      <c r="L465" s="5"/>
      <c r="M465" s="5"/>
      <c r="O465" s="34">
        <v>28.76</v>
      </c>
      <c r="Q465" s="34">
        <f t="shared" si="86"/>
        <v>23.57377049180328</v>
      </c>
    </row>
    <row r="466" spans="1:17" s="161" customFormat="1" ht="12.75">
      <c r="A466" s="50"/>
      <c r="B466" s="68" t="s">
        <v>551</v>
      </c>
      <c r="C466" s="67" t="s">
        <v>93</v>
      </c>
      <c r="D466" s="33">
        <v>4</v>
      </c>
      <c r="E466" s="34">
        <v>23.6</v>
      </c>
      <c r="F466" s="33">
        <f t="shared" si="84"/>
        <v>94.4</v>
      </c>
      <c r="G466" s="34">
        <f t="shared" si="85"/>
        <v>21.934426229508198</v>
      </c>
      <c r="H466" s="33">
        <f t="shared" si="81"/>
        <v>87.73770491803279</v>
      </c>
      <c r="I466" s="33">
        <f t="shared" si="82"/>
        <v>26.76</v>
      </c>
      <c r="J466" s="147">
        <f t="shared" si="83"/>
        <v>107.04</v>
      </c>
      <c r="L466" s="5"/>
      <c r="M466" s="5"/>
      <c r="O466" s="34">
        <v>26.76</v>
      </c>
      <c r="Q466" s="34">
        <f t="shared" si="86"/>
        <v>21.934426229508198</v>
      </c>
    </row>
    <row r="467" spans="1:17" s="159" customFormat="1" ht="12.75">
      <c r="A467" s="50"/>
      <c r="B467" s="68" t="s">
        <v>552</v>
      </c>
      <c r="C467" s="67" t="s">
        <v>93</v>
      </c>
      <c r="D467" s="33">
        <v>4</v>
      </c>
      <c r="E467" s="34">
        <v>23.6</v>
      </c>
      <c r="F467" s="33">
        <f t="shared" si="84"/>
        <v>94.4</v>
      </c>
      <c r="G467" s="34">
        <f t="shared" si="85"/>
        <v>21.934426229508198</v>
      </c>
      <c r="H467" s="33">
        <f t="shared" si="81"/>
        <v>87.73770491803279</v>
      </c>
      <c r="I467" s="33">
        <f t="shared" si="82"/>
        <v>26.76</v>
      </c>
      <c r="J467" s="147">
        <f t="shared" si="83"/>
        <v>107.04</v>
      </c>
      <c r="L467" s="5"/>
      <c r="M467" s="5"/>
      <c r="O467" s="34">
        <v>26.76</v>
      </c>
      <c r="Q467" s="34">
        <f t="shared" si="86"/>
        <v>21.934426229508198</v>
      </c>
    </row>
    <row r="468" spans="1:17" s="159" customFormat="1" ht="12.75">
      <c r="A468" s="50"/>
      <c r="B468" s="68" t="s">
        <v>553</v>
      </c>
      <c r="C468" s="67" t="s">
        <v>93</v>
      </c>
      <c r="D468" s="33">
        <v>18</v>
      </c>
      <c r="E468" s="34">
        <v>15.65</v>
      </c>
      <c r="F468" s="33">
        <f t="shared" si="84"/>
        <v>281.7</v>
      </c>
      <c r="G468" s="34">
        <f t="shared" si="85"/>
        <v>14.549180327868854</v>
      </c>
      <c r="H468" s="33">
        <f t="shared" si="81"/>
        <v>261.88524590163934</v>
      </c>
      <c r="I468" s="33">
        <f t="shared" si="82"/>
        <v>17.75</v>
      </c>
      <c r="J468" s="147">
        <f t="shared" si="83"/>
        <v>319.5</v>
      </c>
      <c r="L468" s="5"/>
      <c r="M468" s="5"/>
      <c r="O468" s="34">
        <v>17.75</v>
      </c>
      <c r="Q468" s="34">
        <f t="shared" si="86"/>
        <v>14.549180327868854</v>
      </c>
    </row>
    <row r="469" spans="1:17" s="161" customFormat="1" ht="12.75">
      <c r="A469" s="50"/>
      <c r="B469" s="68" t="s">
        <v>554</v>
      </c>
      <c r="C469" s="67" t="s">
        <v>93</v>
      </c>
      <c r="D469" s="33">
        <v>6</v>
      </c>
      <c r="E469" s="34">
        <v>14.98</v>
      </c>
      <c r="F469" s="33">
        <f t="shared" si="84"/>
        <v>89.88</v>
      </c>
      <c r="G469" s="34">
        <f t="shared" si="85"/>
        <v>13.92622950819672</v>
      </c>
      <c r="H469" s="33">
        <f t="shared" si="81"/>
        <v>83.55737704918032</v>
      </c>
      <c r="I469" s="33">
        <f t="shared" si="82"/>
        <v>16.99</v>
      </c>
      <c r="J469" s="147">
        <f t="shared" si="83"/>
        <v>101.94</v>
      </c>
      <c r="L469" s="5"/>
      <c r="M469" s="5"/>
      <c r="O469" s="34">
        <v>16.99</v>
      </c>
      <c r="Q469" s="34">
        <f t="shared" si="86"/>
        <v>13.92622950819672</v>
      </c>
    </row>
    <row r="470" spans="1:17" s="159" customFormat="1" ht="12.75">
      <c r="A470" s="26" t="s">
        <v>555</v>
      </c>
      <c r="B470" s="43" t="s">
        <v>556</v>
      </c>
      <c r="C470" s="67"/>
      <c r="D470" s="33"/>
      <c r="E470" s="38"/>
      <c r="F470" s="24"/>
      <c r="G470" s="34">
        <f t="shared" si="85"/>
        <v>0</v>
      </c>
      <c r="H470" s="33">
        <f t="shared" si="81"/>
        <v>0</v>
      </c>
      <c r="I470" s="33">
        <f t="shared" si="82"/>
        <v>0</v>
      </c>
      <c r="J470" s="147">
        <f t="shared" si="83"/>
        <v>0</v>
      </c>
      <c r="L470" s="5"/>
      <c r="M470" s="5"/>
      <c r="O470" s="34"/>
      <c r="Q470" s="34">
        <f t="shared" si="86"/>
        <v>0</v>
      </c>
    </row>
    <row r="471" spans="1:17" s="161" customFormat="1" ht="12.75">
      <c r="A471" s="50"/>
      <c r="B471" s="68" t="s">
        <v>557</v>
      </c>
      <c r="C471" s="67" t="s">
        <v>93</v>
      </c>
      <c r="D471" s="33">
        <v>1</v>
      </c>
      <c r="E471" s="34">
        <v>145.36</v>
      </c>
      <c r="F471" s="33">
        <f>E471*D471</f>
        <v>145.36</v>
      </c>
      <c r="G471" s="34">
        <f t="shared" si="85"/>
        <v>135.11475409836066</v>
      </c>
      <c r="H471" s="33">
        <f t="shared" si="81"/>
        <v>135.11475409836066</v>
      </c>
      <c r="I471" s="33">
        <f t="shared" si="82"/>
        <v>164.84</v>
      </c>
      <c r="J471" s="147">
        <f t="shared" si="83"/>
        <v>164.84</v>
      </c>
      <c r="L471" s="5"/>
      <c r="M471" s="5"/>
      <c r="O471" s="34">
        <v>164.84</v>
      </c>
      <c r="Q471" s="34">
        <f t="shared" si="86"/>
        <v>135.11475409836066</v>
      </c>
    </row>
    <row r="472" spans="1:17" s="159" customFormat="1" ht="12.75">
      <c r="A472" s="50"/>
      <c r="B472" s="68" t="s">
        <v>558</v>
      </c>
      <c r="C472" s="67" t="s">
        <v>93</v>
      </c>
      <c r="D472" s="33">
        <v>1</v>
      </c>
      <c r="E472" s="34">
        <v>298</v>
      </c>
      <c r="F472" s="33">
        <f>E472*D472</f>
        <v>298</v>
      </c>
      <c r="G472" s="34">
        <f t="shared" si="85"/>
        <v>277</v>
      </c>
      <c r="H472" s="33">
        <f t="shared" si="81"/>
        <v>277</v>
      </c>
      <c r="I472" s="33">
        <f t="shared" si="82"/>
        <v>337.94</v>
      </c>
      <c r="J472" s="147">
        <f t="shared" si="83"/>
        <v>337.94</v>
      </c>
      <c r="L472" s="5"/>
      <c r="M472" s="5"/>
      <c r="O472" s="34">
        <v>337.94</v>
      </c>
      <c r="Q472" s="34">
        <f t="shared" si="86"/>
        <v>277</v>
      </c>
    </row>
    <row r="473" spans="1:17" s="159" customFormat="1" ht="25.5">
      <c r="A473" s="50"/>
      <c r="B473" s="68" t="s">
        <v>559</v>
      </c>
      <c r="C473" s="67" t="s">
        <v>93</v>
      </c>
      <c r="D473" s="33">
        <v>2</v>
      </c>
      <c r="E473" s="34">
        <v>215</v>
      </c>
      <c r="F473" s="33">
        <f>E473*D473</f>
        <v>430</v>
      </c>
      <c r="G473" s="34">
        <f t="shared" si="85"/>
        <v>199.85245901639345</v>
      </c>
      <c r="H473" s="33">
        <f t="shared" si="81"/>
        <v>399.7049180327869</v>
      </c>
      <c r="I473" s="33">
        <f t="shared" si="82"/>
        <v>243.82000000000002</v>
      </c>
      <c r="J473" s="147">
        <f t="shared" si="83"/>
        <v>487.64000000000004</v>
      </c>
      <c r="L473" s="5"/>
      <c r="M473" s="5"/>
      <c r="O473" s="34">
        <v>243.82</v>
      </c>
      <c r="Q473" s="34">
        <f t="shared" si="86"/>
        <v>199.85245901639345</v>
      </c>
    </row>
    <row r="474" spans="1:17" s="159" customFormat="1" ht="12.75">
      <c r="A474" s="26" t="s">
        <v>560</v>
      </c>
      <c r="B474" s="43" t="s">
        <v>561</v>
      </c>
      <c r="C474" s="67"/>
      <c r="D474" s="33"/>
      <c r="E474" s="38"/>
      <c r="F474" s="24"/>
      <c r="G474" s="34">
        <f t="shared" si="85"/>
        <v>0</v>
      </c>
      <c r="H474" s="33">
        <f t="shared" si="81"/>
        <v>0</v>
      </c>
      <c r="I474" s="33">
        <f t="shared" si="82"/>
        <v>0</v>
      </c>
      <c r="J474" s="147">
        <f t="shared" si="83"/>
        <v>0</v>
      </c>
      <c r="L474" s="5"/>
      <c r="M474" s="5"/>
      <c r="O474" s="34"/>
      <c r="Q474" s="34">
        <f t="shared" si="86"/>
        <v>0</v>
      </c>
    </row>
    <row r="475" spans="1:17" s="159" customFormat="1" ht="12.75">
      <c r="A475" s="50"/>
      <c r="B475" s="68" t="s">
        <v>562</v>
      </c>
      <c r="C475" s="67" t="s">
        <v>93</v>
      </c>
      <c r="D475" s="33">
        <v>9</v>
      </c>
      <c r="E475" s="34">
        <v>36</v>
      </c>
      <c r="F475" s="33">
        <f>E475*D475</f>
        <v>324</v>
      </c>
      <c r="G475" s="34">
        <f t="shared" si="85"/>
        <v>33.467213114754095</v>
      </c>
      <c r="H475" s="33">
        <f t="shared" si="81"/>
        <v>301.20491803278685</v>
      </c>
      <c r="I475" s="33">
        <f t="shared" si="82"/>
        <v>40.83</v>
      </c>
      <c r="J475" s="147">
        <f t="shared" si="83"/>
        <v>367.46999999999997</v>
      </c>
      <c r="L475" s="5"/>
      <c r="M475" s="5"/>
      <c r="O475" s="34">
        <v>40.83</v>
      </c>
      <c r="Q475" s="34">
        <f t="shared" si="86"/>
        <v>33.467213114754095</v>
      </c>
    </row>
    <row r="476" spans="1:17" s="159" customFormat="1" ht="12.75">
      <c r="A476" s="50"/>
      <c r="B476" s="68" t="s">
        <v>563</v>
      </c>
      <c r="C476" s="67" t="s">
        <v>93</v>
      </c>
      <c r="D476" s="33">
        <v>6</v>
      </c>
      <c r="E476" s="34">
        <v>31.25</v>
      </c>
      <c r="F476" s="33">
        <f>E476*D476</f>
        <v>187.5</v>
      </c>
      <c r="G476" s="34">
        <f t="shared" si="85"/>
        <v>29.04918032786885</v>
      </c>
      <c r="H476" s="33">
        <f t="shared" si="81"/>
        <v>174.2950819672131</v>
      </c>
      <c r="I476" s="33">
        <f t="shared" si="82"/>
        <v>35.44</v>
      </c>
      <c r="J476" s="147">
        <f t="shared" si="83"/>
        <v>212.64</v>
      </c>
      <c r="L476" s="5"/>
      <c r="M476" s="5"/>
      <c r="O476" s="34">
        <v>35.44</v>
      </c>
      <c r="Q476" s="34">
        <f t="shared" si="86"/>
        <v>29.04918032786885</v>
      </c>
    </row>
    <row r="477" spans="1:17" s="159" customFormat="1" ht="12.75">
      <c r="A477" s="26" t="s">
        <v>564</v>
      </c>
      <c r="B477" s="43" t="s">
        <v>565</v>
      </c>
      <c r="C477" s="67"/>
      <c r="D477" s="33"/>
      <c r="E477" s="38"/>
      <c r="F477" s="24"/>
      <c r="G477" s="34">
        <f t="shared" si="85"/>
        <v>0</v>
      </c>
      <c r="H477" s="33">
        <f t="shared" si="81"/>
        <v>0</v>
      </c>
      <c r="I477" s="33">
        <f t="shared" si="82"/>
        <v>0</v>
      </c>
      <c r="J477" s="147">
        <f t="shared" si="83"/>
        <v>0</v>
      </c>
      <c r="L477" s="5"/>
      <c r="M477" s="5"/>
      <c r="O477" s="34"/>
      <c r="Q477" s="34">
        <f t="shared" si="86"/>
        <v>0</v>
      </c>
    </row>
    <row r="478" spans="1:17" s="159" customFormat="1" ht="12.75">
      <c r="A478" s="50"/>
      <c r="B478" s="68" t="s">
        <v>566</v>
      </c>
      <c r="C478" s="67" t="s">
        <v>93</v>
      </c>
      <c r="D478" s="33">
        <v>11</v>
      </c>
      <c r="E478" s="34">
        <v>205</v>
      </c>
      <c r="F478" s="33">
        <f>E478*D478</f>
        <v>2255</v>
      </c>
      <c r="G478" s="34">
        <f t="shared" si="85"/>
        <v>190.55737704918033</v>
      </c>
      <c r="H478" s="33">
        <f t="shared" si="81"/>
        <v>2096.131147540984</v>
      </c>
      <c r="I478" s="33">
        <f t="shared" si="82"/>
        <v>232.48000000000002</v>
      </c>
      <c r="J478" s="147">
        <f t="shared" si="83"/>
        <v>2557.28</v>
      </c>
      <c r="L478" s="5"/>
      <c r="M478" s="5"/>
      <c r="O478" s="34">
        <v>232.48</v>
      </c>
      <c r="Q478" s="34">
        <f t="shared" si="86"/>
        <v>190.55737704918033</v>
      </c>
    </row>
    <row r="479" spans="1:17" s="159" customFormat="1" ht="12.75">
      <c r="A479" s="50"/>
      <c r="B479" s="68" t="s">
        <v>567</v>
      </c>
      <c r="C479" s="67" t="s">
        <v>93</v>
      </c>
      <c r="D479" s="33">
        <v>13</v>
      </c>
      <c r="E479" s="34">
        <v>198</v>
      </c>
      <c r="F479" s="33">
        <f>E479*D479</f>
        <v>2574</v>
      </c>
      <c r="G479" s="34">
        <f t="shared" si="85"/>
        <v>184.04918032786884</v>
      </c>
      <c r="H479" s="33">
        <f t="shared" si="81"/>
        <v>2392.639344262295</v>
      </c>
      <c r="I479" s="33">
        <f t="shared" si="82"/>
        <v>224.54</v>
      </c>
      <c r="J479" s="147">
        <f t="shared" si="83"/>
        <v>2919.02</v>
      </c>
      <c r="L479" s="5"/>
      <c r="M479" s="5"/>
      <c r="O479" s="34">
        <v>224.54</v>
      </c>
      <c r="Q479" s="34">
        <f t="shared" si="86"/>
        <v>184.04918032786884</v>
      </c>
    </row>
    <row r="480" spans="1:17" s="159" customFormat="1" ht="12.75">
      <c r="A480" s="50"/>
      <c r="B480" s="68" t="s">
        <v>568</v>
      </c>
      <c r="C480" s="67" t="s">
        <v>93</v>
      </c>
      <c r="D480" s="33">
        <v>2</v>
      </c>
      <c r="E480" s="34">
        <v>236</v>
      </c>
      <c r="F480" s="33">
        <f>E480*D480</f>
        <v>472</v>
      </c>
      <c r="G480" s="34">
        <f t="shared" si="85"/>
        <v>219.36885245901638</v>
      </c>
      <c r="H480" s="33">
        <f t="shared" si="81"/>
        <v>438.73770491803276</v>
      </c>
      <c r="I480" s="33">
        <f t="shared" si="82"/>
        <v>267.63</v>
      </c>
      <c r="J480" s="147">
        <f t="shared" si="83"/>
        <v>535.26</v>
      </c>
      <c r="L480" s="5"/>
      <c r="M480" s="5"/>
      <c r="O480" s="34">
        <v>267.63</v>
      </c>
      <c r="Q480" s="34">
        <f t="shared" si="86"/>
        <v>219.36885245901638</v>
      </c>
    </row>
    <row r="481" spans="1:17" s="159" customFormat="1" ht="12.75">
      <c r="A481" s="26" t="s">
        <v>569</v>
      </c>
      <c r="B481" s="43" t="s">
        <v>473</v>
      </c>
      <c r="C481" s="67"/>
      <c r="D481" s="33"/>
      <c r="E481" s="38"/>
      <c r="F481" s="24"/>
      <c r="G481" s="34">
        <f t="shared" si="85"/>
        <v>0</v>
      </c>
      <c r="H481" s="33">
        <f t="shared" si="81"/>
        <v>0</v>
      </c>
      <c r="I481" s="33">
        <f t="shared" si="82"/>
        <v>0</v>
      </c>
      <c r="J481" s="147">
        <f t="shared" si="83"/>
        <v>0</v>
      </c>
      <c r="L481" s="5"/>
      <c r="M481" s="5"/>
      <c r="O481" s="34"/>
      <c r="Q481" s="34">
        <f t="shared" si="86"/>
        <v>0</v>
      </c>
    </row>
    <row r="482" spans="1:17" s="161" customFormat="1" ht="12.75">
      <c r="A482" s="69"/>
      <c r="B482" s="70" t="s">
        <v>570</v>
      </c>
      <c r="C482" s="71" t="s">
        <v>93</v>
      </c>
      <c r="D482" s="33">
        <v>1</v>
      </c>
      <c r="E482" s="34">
        <v>512.36</v>
      </c>
      <c r="F482" s="33">
        <f>E482*D482</f>
        <v>512.36</v>
      </c>
      <c r="G482" s="34">
        <f t="shared" si="85"/>
        <v>476.2622950819672</v>
      </c>
      <c r="H482" s="33">
        <f t="shared" si="81"/>
        <v>476.2622950819672</v>
      </c>
      <c r="I482" s="33">
        <f t="shared" si="82"/>
        <v>581.04</v>
      </c>
      <c r="J482" s="147">
        <f t="shared" si="83"/>
        <v>581.04</v>
      </c>
      <c r="L482" s="5"/>
      <c r="M482" s="5"/>
      <c r="O482" s="34">
        <v>581.04</v>
      </c>
      <c r="Q482" s="34">
        <f t="shared" si="86"/>
        <v>476.2622950819672</v>
      </c>
    </row>
    <row r="483" spans="1:17" s="159" customFormat="1" ht="12.75">
      <c r="A483" s="69"/>
      <c r="B483" s="68" t="s">
        <v>571</v>
      </c>
      <c r="C483" s="67" t="s">
        <v>93</v>
      </c>
      <c r="D483" s="33">
        <v>1</v>
      </c>
      <c r="E483" s="34">
        <v>216.35</v>
      </c>
      <c r="F483" s="33">
        <f>E483*D483</f>
        <v>216.35</v>
      </c>
      <c r="G483" s="34">
        <f t="shared" si="85"/>
        <v>201.10655737704917</v>
      </c>
      <c r="H483" s="33">
        <f t="shared" si="81"/>
        <v>201.10655737704917</v>
      </c>
      <c r="I483" s="33">
        <f t="shared" si="82"/>
        <v>245.35</v>
      </c>
      <c r="J483" s="147">
        <f t="shared" si="83"/>
        <v>245.35</v>
      </c>
      <c r="L483" s="5"/>
      <c r="M483" s="5"/>
      <c r="O483" s="34">
        <v>245.35</v>
      </c>
      <c r="Q483" s="34">
        <f t="shared" si="86"/>
        <v>201.10655737704917</v>
      </c>
    </row>
    <row r="484" spans="1:17" s="159" customFormat="1" ht="12.75">
      <c r="A484" s="212" t="s">
        <v>572</v>
      </c>
      <c r="B484" s="212"/>
      <c r="C484" s="212"/>
      <c r="D484" s="212"/>
      <c r="E484" s="212"/>
      <c r="F484" s="24">
        <f>SUM(F412:F483)</f>
        <v>20658.089999999997</v>
      </c>
      <c r="G484" s="34">
        <f t="shared" si="85"/>
        <v>0</v>
      </c>
      <c r="H484" s="24">
        <f>SUM(H412:H483)</f>
        <v>19195.852459016394</v>
      </c>
      <c r="I484" s="34"/>
      <c r="J484" s="24">
        <f>SUM(J412:J483)</f>
        <v>23418.940000000002</v>
      </c>
      <c r="L484" s="146"/>
      <c r="M484" s="146"/>
      <c r="O484" s="34"/>
      <c r="Q484" s="34">
        <f t="shared" si="86"/>
        <v>0</v>
      </c>
    </row>
    <row r="485" spans="1:17" s="161" customFormat="1" ht="6" customHeight="1">
      <c r="A485" s="230"/>
      <c r="B485" s="193"/>
      <c r="C485" s="193"/>
      <c r="D485" s="193"/>
      <c r="E485" s="193"/>
      <c r="F485" s="194"/>
      <c r="G485" s="34">
        <f t="shared" si="85"/>
        <v>0</v>
      </c>
      <c r="H485" s="34"/>
      <c r="I485" s="34"/>
      <c r="J485" s="160"/>
      <c r="L485" s="5"/>
      <c r="M485" s="5"/>
      <c r="O485" s="34"/>
      <c r="Q485" s="34">
        <f t="shared" si="86"/>
        <v>0</v>
      </c>
    </row>
    <row r="486" spans="1:17" s="159" customFormat="1" ht="12.75">
      <c r="A486" s="26" t="s">
        <v>573</v>
      </c>
      <c r="B486" s="43" t="s">
        <v>18</v>
      </c>
      <c r="C486" s="44"/>
      <c r="D486" s="33"/>
      <c r="E486" s="34"/>
      <c r="F486" s="33"/>
      <c r="G486" s="34">
        <f t="shared" si="85"/>
        <v>0</v>
      </c>
      <c r="H486" s="34"/>
      <c r="I486" s="34"/>
      <c r="J486" s="160"/>
      <c r="L486" s="5"/>
      <c r="M486" s="5"/>
      <c r="O486" s="34"/>
      <c r="Q486" s="34">
        <f t="shared" si="86"/>
        <v>0</v>
      </c>
    </row>
    <row r="487" spans="1:17" s="159" customFormat="1" ht="12.75">
      <c r="A487" s="26" t="s">
        <v>574</v>
      </c>
      <c r="B487" s="43" t="s">
        <v>575</v>
      </c>
      <c r="C487" s="44"/>
      <c r="D487" s="33"/>
      <c r="E487" s="34"/>
      <c r="F487" s="33"/>
      <c r="G487" s="34">
        <f t="shared" si="85"/>
        <v>0</v>
      </c>
      <c r="H487" s="34"/>
      <c r="I487" s="34"/>
      <c r="J487" s="160"/>
      <c r="L487" s="5"/>
      <c r="M487" s="5"/>
      <c r="O487" s="34"/>
      <c r="Q487" s="34">
        <f t="shared" si="86"/>
        <v>0</v>
      </c>
    </row>
    <row r="488" spans="1:17" s="165" customFormat="1" ht="12.75" hidden="1">
      <c r="A488" s="72" t="s">
        <v>576</v>
      </c>
      <c r="B488" s="73" t="s">
        <v>577</v>
      </c>
      <c r="C488" s="74"/>
      <c r="D488" s="75"/>
      <c r="E488" s="76"/>
      <c r="F488" s="75"/>
      <c r="G488" s="34">
        <f t="shared" si="85"/>
        <v>0</v>
      </c>
      <c r="H488" s="34"/>
      <c r="I488" s="34"/>
      <c r="J488" s="160">
        <f aca="true" t="shared" si="87" ref="J488:J551">D488*E488</f>
        <v>0</v>
      </c>
      <c r="L488" s="5"/>
      <c r="M488" s="5"/>
      <c r="O488" s="34">
        <f aca="true" t="shared" si="88" ref="O488:O551">J488/950690.71*1333200</f>
        <v>0</v>
      </c>
      <c r="Q488" s="34">
        <f t="shared" si="86"/>
        <v>0</v>
      </c>
    </row>
    <row r="489" spans="1:17" s="159" customFormat="1" ht="25.5" hidden="1">
      <c r="A489" s="30"/>
      <c r="B489" s="31" t="s">
        <v>579</v>
      </c>
      <c r="C489" s="30" t="s">
        <v>93</v>
      </c>
      <c r="D489" s="33"/>
      <c r="E489" s="33"/>
      <c r="F489" s="33">
        <f>E489*D489</f>
        <v>0</v>
      </c>
      <c r="G489" s="34">
        <f t="shared" si="85"/>
        <v>0</v>
      </c>
      <c r="H489" s="34"/>
      <c r="I489" s="34"/>
      <c r="J489" s="160">
        <f t="shared" si="87"/>
        <v>0</v>
      </c>
      <c r="L489" s="5"/>
      <c r="M489" s="5"/>
      <c r="O489" s="34">
        <f t="shared" si="88"/>
        <v>0</v>
      </c>
      <c r="Q489" s="34">
        <f t="shared" si="86"/>
        <v>0</v>
      </c>
    </row>
    <row r="490" spans="1:17" s="159" customFormat="1" ht="12.75" hidden="1">
      <c r="A490" s="30"/>
      <c r="B490" s="31" t="s">
        <v>580</v>
      </c>
      <c r="C490" s="30" t="s">
        <v>93</v>
      </c>
      <c r="D490" s="33"/>
      <c r="E490" s="33"/>
      <c r="F490" s="33">
        <f>E490*D490</f>
        <v>0</v>
      </c>
      <c r="G490" s="34">
        <f t="shared" si="85"/>
        <v>0</v>
      </c>
      <c r="H490" s="34"/>
      <c r="I490" s="34"/>
      <c r="J490" s="160">
        <f t="shared" si="87"/>
        <v>0</v>
      </c>
      <c r="L490" s="5"/>
      <c r="M490" s="5"/>
      <c r="O490" s="34">
        <f t="shared" si="88"/>
        <v>0</v>
      </c>
      <c r="Q490" s="34">
        <f t="shared" si="86"/>
        <v>0</v>
      </c>
    </row>
    <row r="491" spans="1:17" s="159" customFormat="1" ht="12.75" hidden="1">
      <c r="A491" s="30"/>
      <c r="B491" s="31" t="s">
        <v>581</v>
      </c>
      <c r="C491" s="30" t="s">
        <v>93</v>
      </c>
      <c r="D491" s="33"/>
      <c r="E491" s="33"/>
      <c r="F491" s="33">
        <f>E491*D491</f>
        <v>0</v>
      </c>
      <c r="G491" s="34">
        <f t="shared" si="85"/>
        <v>0</v>
      </c>
      <c r="H491" s="34"/>
      <c r="I491" s="34"/>
      <c r="J491" s="160">
        <f t="shared" si="87"/>
        <v>0</v>
      </c>
      <c r="L491" s="5"/>
      <c r="M491" s="5"/>
      <c r="O491" s="34">
        <f t="shared" si="88"/>
        <v>0</v>
      </c>
      <c r="Q491" s="34">
        <f t="shared" si="86"/>
        <v>0</v>
      </c>
    </row>
    <row r="492" spans="1:17" s="159" customFormat="1" ht="12.75" hidden="1">
      <c r="A492" s="212" t="s">
        <v>582</v>
      </c>
      <c r="B492" s="212"/>
      <c r="C492" s="212"/>
      <c r="D492" s="212"/>
      <c r="E492" s="212"/>
      <c r="F492" s="24">
        <f>SUM(F489:F491)</f>
        <v>0</v>
      </c>
      <c r="G492" s="34">
        <f t="shared" si="85"/>
        <v>0</v>
      </c>
      <c r="H492" s="34"/>
      <c r="I492" s="34"/>
      <c r="J492" s="160">
        <f t="shared" si="87"/>
        <v>0</v>
      </c>
      <c r="L492" s="5"/>
      <c r="M492" s="5"/>
      <c r="O492" s="34">
        <f t="shared" si="88"/>
        <v>0</v>
      </c>
      <c r="Q492" s="34">
        <f t="shared" si="86"/>
        <v>0</v>
      </c>
    </row>
    <row r="493" spans="1:17" s="159" customFormat="1" ht="6" customHeight="1" hidden="1">
      <c r="A493" s="214"/>
      <c r="B493" s="214"/>
      <c r="C493" s="214"/>
      <c r="D493" s="214"/>
      <c r="E493" s="214"/>
      <c r="F493" s="214"/>
      <c r="G493" s="34">
        <f t="shared" si="85"/>
        <v>0</v>
      </c>
      <c r="H493" s="34"/>
      <c r="I493" s="34"/>
      <c r="J493" s="160">
        <f t="shared" si="87"/>
        <v>0</v>
      </c>
      <c r="L493" s="5"/>
      <c r="M493" s="5"/>
      <c r="O493" s="34">
        <f t="shared" si="88"/>
        <v>0</v>
      </c>
      <c r="Q493" s="34">
        <f t="shared" si="86"/>
        <v>0</v>
      </c>
    </row>
    <row r="494" spans="1:17" s="159" customFormat="1" ht="12.75" hidden="1">
      <c r="A494" s="26" t="s">
        <v>583</v>
      </c>
      <c r="B494" s="43" t="s">
        <v>584</v>
      </c>
      <c r="C494" s="30"/>
      <c r="D494" s="33"/>
      <c r="E494" s="34"/>
      <c r="F494" s="33"/>
      <c r="G494" s="34">
        <f t="shared" si="85"/>
        <v>0</v>
      </c>
      <c r="H494" s="34"/>
      <c r="I494" s="34"/>
      <c r="J494" s="160">
        <f t="shared" si="87"/>
        <v>0</v>
      </c>
      <c r="L494" s="5"/>
      <c r="M494" s="5"/>
      <c r="O494" s="34">
        <f t="shared" si="88"/>
        <v>0</v>
      </c>
      <c r="Q494" s="34">
        <f t="shared" si="86"/>
        <v>0</v>
      </c>
    </row>
    <row r="495" spans="1:17" s="159" customFormat="1" ht="12.75" hidden="1">
      <c r="A495" s="30"/>
      <c r="B495" s="31" t="s">
        <v>585</v>
      </c>
      <c r="C495" s="30" t="s">
        <v>49</v>
      </c>
      <c r="D495" s="33"/>
      <c r="E495" s="33"/>
      <c r="F495" s="33">
        <f>E495*D495</f>
        <v>0</v>
      </c>
      <c r="G495" s="34">
        <f t="shared" si="85"/>
        <v>0</v>
      </c>
      <c r="H495" s="34"/>
      <c r="I495" s="34"/>
      <c r="J495" s="160">
        <f t="shared" si="87"/>
        <v>0</v>
      </c>
      <c r="L495" s="5"/>
      <c r="M495" s="5"/>
      <c r="O495" s="34">
        <f t="shared" si="88"/>
        <v>0</v>
      </c>
      <c r="Q495" s="34">
        <f t="shared" si="86"/>
        <v>0</v>
      </c>
    </row>
    <row r="496" spans="1:17" s="159" customFormat="1" ht="12.75" hidden="1">
      <c r="A496" s="30"/>
      <c r="B496" s="31" t="s">
        <v>586</v>
      </c>
      <c r="C496" s="30" t="s">
        <v>49</v>
      </c>
      <c r="D496" s="33"/>
      <c r="E496" s="33"/>
      <c r="F496" s="33">
        <f>E496*D496</f>
        <v>0</v>
      </c>
      <c r="G496" s="34">
        <f t="shared" si="85"/>
        <v>0</v>
      </c>
      <c r="H496" s="34"/>
      <c r="I496" s="34"/>
      <c r="J496" s="160">
        <f t="shared" si="87"/>
        <v>0</v>
      </c>
      <c r="L496" s="5"/>
      <c r="M496" s="5"/>
      <c r="O496" s="34">
        <f t="shared" si="88"/>
        <v>0</v>
      </c>
      <c r="Q496" s="34">
        <f t="shared" si="86"/>
        <v>0</v>
      </c>
    </row>
    <row r="497" spans="1:17" s="159" customFormat="1" ht="12.75" hidden="1">
      <c r="A497" s="212" t="s">
        <v>587</v>
      </c>
      <c r="B497" s="212"/>
      <c r="C497" s="212"/>
      <c r="D497" s="212"/>
      <c r="E497" s="212"/>
      <c r="F497" s="24">
        <f>SUM(F495:F496)</f>
        <v>0</v>
      </c>
      <c r="G497" s="34">
        <f t="shared" si="85"/>
        <v>0</v>
      </c>
      <c r="H497" s="34"/>
      <c r="I497" s="34"/>
      <c r="J497" s="160">
        <f t="shared" si="87"/>
        <v>0</v>
      </c>
      <c r="L497" s="5"/>
      <c r="M497" s="5"/>
      <c r="O497" s="34">
        <f t="shared" si="88"/>
        <v>0</v>
      </c>
      <c r="Q497" s="34">
        <f t="shared" si="86"/>
        <v>0</v>
      </c>
    </row>
    <row r="498" spans="1:17" s="159" customFormat="1" ht="6" customHeight="1" hidden="1">
      <c r="A498" s="214"/>
      <c r="B498" s="214"/>
      <c r="C498" s="214"/>
      <c r="D498" s="214"/>
      <c r="E498" s="214"/>
      <c r="F498" s="214"/>
      <c r="G498" s="34">
        <f t="shared" si="85"/>
        <v>0</v>
      </c>
      <c r="H498" s="34"/>
      <c r="I498" s="34"/>
      <c r="J498" s="160">
        <f t="shared" si="87"/>
        <v>0</v>
      </c>
      <c r="L498" s="5"/>
      <c r="M498" s="5"/>
      <c r="O498" s="34">
        <f t="shared" si="88"/>
        <v>0</v>
      </c>
      <c r="Q498" s="34">
        <f t="shared" si="86"/>
        <v>0</v>
      </c>
    </row>
    <row r="499" spans="1:17" s="159" customFormat="1" ht="12.75" hidden="1">
      <c r="A499" s="26" t="s">
        <v>588</v>
      </c>
      <c r="B499" s="43" t="s">
        <v>589</v>
      </c>
      <c r="C499" s="30"/>
      <c r="D499" s="33"/>
      <c r="E499" s="34"/>
      <c r="F499" s="33"/>
      <c r="G499" s="34">
        <f t="shared" si="85"/>
        <v>0</v>
      </c>
      <c r="H499" s="34"/>
      <c r="I499" s="34"/>
      <c r="J499" s="160">
        <f t="shared" si="87"/>
        <v>0</v>
      </c>
      <c r="L499" s="5"/>
      <c r="M499" s="5"/>
      <c r="O499" s="34">
        <f t="shared" si="88"/>
        <v>0</v>
      </c>
      <c r="Q499" s="34">
        <f t="shared" si="86"/>
        <v>0</v>
      </c>
    </row>
    <row r="500" spans="1:17" s="159" customFormat="1" ht="38.25" hidden="1">
      <c r="A500" s="26"/>
      <c r="B500" s="31" t="s">
        <v>590</v>
      </c>
      <c r="C500" s="30" t="s">
        <v>93</v>
      </c>
      <c r="D500" s="33"/>
      <c r="E500" s="33"/>
      <c r="F500" s="33">
        <f aca="true" t="shared" si="89" ref="F500:F560">E500*D500</f>
        <v>0</v>
      </c>
      <c r="G500" s="34">
        <f t="shared" si="85"/>
        <v>0</v>
      </c>
      <c r="H500" s="34"/>
      <c r="I500" s="34"/>
      <c r="J500" s="160">
        <f t="shared" si="87"/>
        <v>0</v>
      </c>
      <c r="L500" s="5"/>
      <c r="M500" s="5"/>
      <c r="O500" s="34">
        <f t="shared" si="88"/>
        <v>0</v>
      </c>
      <c r="Q500" s="34">
        <f t="shared" si="86"/>
        <v>0</v>
      </c>
    </row>
    <row r="501" spans="1:17" s="159" customFormat="1" ht="38.25" hidden="1">
      <c r="A501" s="30"/>
      <c r="B501" s="31" t="s">
        <v>591</v>
      </c>
      <c r="C501" s="30" t="s">
        <v>93</v>
      </c>
      <c r="D501" s="33"/>
      <c r="E501" s="33"/>
      <c r="F501" s="33">
        <f t="shared" si="89"/>
        <v>0</v>
      </c>
      <c r="G501" s="34">
        <f t="shared" si="85"/>
        <v>0</v>
      </c>
      <c r="H501" s="34"/>
      <c r="I501" s="34"/>
      <c r="J501" s="160">
        <f t="shared" si="87"/>
        <v>0</v>
      </c>
      <c r="L501" s="5"/>
      <c r="M501" s="5"/>
      <c r="O501" s="34">
        <f t="shared" si="88"/>
        <v>0</v>
      </c>
      <c r="Q501" s="34">
        <f t="shared" si="86"/>
        <v>0</v>
      </c>
    </row>
    <row r="502" spans="1:17" s="159" customFormat="1" ht="38.25" hidden="1">
      <c r="A502" s="30"/>
      <c r="B502" s="31" t="s">
        <v>592</v>
      </c>
      <c r="C502" s="30" t="s">
        <v>93</v>
      </c>
      <c r="D502" s="33"/>
      <c r="E502" s="33"/>
      <c r="F502" s="33">
        <f t="shared" si="89"/>
        <v>0</v>
      </c>
      <c r="G502" s="34">
        <f t="shared" si="85"/>
        <v>0</v>
      </c>
      <c r="H502" s="34"/>
      <c r="I502" s="34"/>
      <c r="J502" s="160">
        <f t="shared" si="87"/>
        <v>0</v>
      </c>
      <c r="L502" s="5"/>
      <c r="M502" s="5"/>
      <c r="O502" s="34">
        <f t="shared" si="88"/>
        <v>0</v>
      </c>
      <c r="Q502" s="34">
        <f t="shared" si="86"/>
        <v>0</v>
      </c>
    </row>
    <row r="503" spans="1:17" s="159" customFormat="1" ht="38.25" hidden="1">
      <c r="A503" s="30"/>
      <c r="B503" s="31" t="s">
        <v>598</v>
      </c>
      <c r="C503" s="30" t="s">
        <v>93</v>
      </c>
      <c r="D503" s="33"/>
      <c r="E503" s="33"/>
      <c r="F503" s="33">
        <f t="shared" si="89"/>
        <v>0</v>
      </c>
      <c r="G503" s="34">
        <f t="shared" si="85"/>
        <v>0</v>
      </c>
      <c r="H503" s="34"/>
      <c r="I503" s="34"/>
      <c r="J503" s="160">
        <f t="shared" si="87"/>
        <v>0</v>
      </c>
      <c r="L503" s="5"/>
      <c r="M503" s="5"/>
      <c r="O503" s="34">
        <f t="shared" si="88"/>
        <v>0</v>
      </c>
      <c r="Q503" s="34">
        <f t="shared" si="86"/>
        <v>0</v>
      </c>
    </row>
    <row r="504" spans="1:17" s="159" customFormat="1" ht="38.25" hidden="1">
      <c r="A504" s="30"/>
      <c r="B504" s="31" t="s">
        <v>599</v>
      </c>
      <c r="C504" s="30" t="s">
        <v>93</v>
      </c>
      <c r="D504" s="33"/>
      <c r="E504" s="33"/>
      <c r="F504" s="33">
        <f t="shared" si="89"/>
        <v>0</v>
      </c>
      <c r="G504" s="34">
        <f t="shared" si="85"/>
        <v>0</v>
      </c>
      <c r="H504" s="34"/>
      <c r="I504" s="34"/>
      <c r="J504" s="160">
        <f t="shared" si="87"/>
        <v>0</v>
      </c>
      <c r="L504" s="5"/>
      <c r="M504" s="5"/>
      <c r="O504" s="34">
        <f t="shared" si="88"/>
        <v>0</v>
      </c>
      <c r="Q504" s="34">
        <f t="shared" si="86"/>
        <v>0</v>
      </c>
    </row>
    <row r="505" spans="1:17" s="159" customFormat="1" ht="12.75" hidden="1">
      <c r="A505" s="26"/>
      <c r="B505" s="31" t="s">
        <v>600</v>
      </c>
      <c r="C505" s="30" t="s">
        <v>93</v>
      </c>
      <c r="D505" s="33"/>
      <c r="E505" s="33"/>
      <c r="F505" s="33">
        <f t="shared" si="89"/>
        <v>0</v>
      </c>
      <c r="G505" s="34">
        <f t="shared" si="85"/>
        <v>0</v>
      </c>
      <c r="H505" s="34"/>
      <c r="I505" s="34"/>
      <c r="J505" s="160">
        <f t="shared" si="87"/>
        <v>0</v>
      </c>
      <c r="L505" s="5"/>
      <c r="M505" s="5"/>
      <c r="O505" s="34">
        <f t="shared" si="88"/>
        <v>0</v>
      </c>
      <c r="Q505" s="34">
        <f t="shared" si="86"/>
        <v>0</v>
      </c>
    </row>
    <row r="506" spans="1:17" s="159" customFormat="1" ht="12.75" hidden="1">
      <c r="A506" s="212" t="s">
        <v>601</v>
      </c>
      <c r="B506" s="212"/>
      <c r="C506" s="212"/>
      <c r="D506" s="212"/>
      <c r="E506" s="212"/>
      <c r="F506" s="24">
        <f>SUM(F500:F505)</f>
        <v>0</v>
      </c>
      <c r="G506" s="34">
        <f t="shared" si="85"/>
        <v>0</v>
      </c>
      <c r="H506" s="34"/>
      <c r="I506" s="34"/>
      <c r="J506" s="160">
        <f t="shared" si="87"/>
        <v>0</v>
      </c>
      <c r="L506" s="5"/>
      <c r="M506" s="5"/>
      <c r="O506" s="34">
        <f t="shared" si="88"/>
        <v>0</v>
      </c>
      <c r="Q506" s="34">
        <f t="shared" si="86"/>
        <v>0</v>
      </c>
    </row>
    <row r="507" spans="1:17" s="159" customFormat="1" ht="6" customHeight="1" hidden="1">
      <c r="A507" s="214"/>
      <c r="B507" s="214"/>
      <c r="C507" s="214"/>
      <c r="D507" s="214"/>
      <c r="E507" s="214"/>
      <c r="F507" s="214"/>
      <c r="G507" s="34">
        <f t="shared" si="85"/>
        <v>0</v>
      </c>
      <c r="H507" s="34"/>
      <c r="I507" s="34"/>
      <c r="J507" s="160">
        <f t="shared" si="87"/>
        <v>0</v>
      </c>
      <c r="L507" s="5"/>
      <c r="M507" s="5"/>
      <c r="O507" s="34">
        <f t="shared" si="88"/>
        <v>0</v>
      </c>
      <c r="Q507" s="34">
        <f t="shared" si="86"/>
        <v>0</v>
      </c>
    </row>
    <row r="508" spans="1:17" s="159" customFormat="1" ht="12.75" hidden="1">
      <c r="A508" s="26" t="s">
        <v>602</v>
      </c>
      <c r="B508" s="43" t="s">
        <v>603</v>
      </c>
      <c r="C508" s="30"/>
      <c r="D508" s="33"/>
      <c r="E508" s="34"/>
      <c r="F508" s="33"/>
      <c r="G508" s="34">
        <f t="shared" si="85"/>
        <v>0</v>
      </c>
      <c r="H508" s="34"/>
      <c r="I508" s="34"/>
      <c r="J508" s="160">
        <f t="shared" si="87"/>
        <v>0</v>
      </c>
      <c r="L508" s="5"/>
      <c r="M508" s="5"/>
      <c r="O508" s="34">
        <f t="shared" si="88"/>
        <v>0</v>
      </c>
      <c r="Q508" s="34">
        <f t="shared" si="86"/>
        <v>0</v>
      </c>
    </row>
    <row r="509" spans="1:17" s="159" customFormat="1" ht="38.25" hidden="1">
      <c r="A509" s="26"/>
      <c r="B509" s="31" t="s">
        <v>604</v>
      </c>
      <c r="C509" s="30" t="s">
        <v>93</v>
      </c>
      <c r="D509" s="33"/>
      <c r="E509" s="33"/>
      <c r="F509" s="33">
        <f t="shared" si="89"/>
        <v>0</v>
      </c>
      <c r="G509" s="34">
        <f t="shared" si="85"/>
        <v>0</v>
      </c>
      <c r="H509" s="34"/>
      <c r="I509" s="34"/>
      <c r="J509" s="160">
        <f t="shared" si="87"/>
        <v>0</v>
      </c>
      <c r="L509" s="5"/>
      <c r="M509" s="5"/>
      <c r="O509" s="34">
        <f t="shared" si="88"/>
        <v>0</v>
      </c>
      <c r="Q509" s="34">
        <f t="shared" si="86"/>
        <v>0</v>
      </c>
    </row>
    <row r="510" spans="1:17" s="159" customFormat="1" ht="12.75" hidden="1">
      <c r="A510" s="26"/>
      <c r="B510" s="31"/>
      <c r="C510" s="30"/>
      <c r="D510" s="33"/>
      <c r="E510" s="33"/>
      <c r="F510" s="33"/>
      <c r="G510" s="34">
        <f t="shared" si="85"/>
        <v>0</v>
      </c>
      <c r="H510" s="34"/>
      <c r="I510" s="34"/>
      <c r="J510" s="160">
        <f t="shared" si="87"/>
        <v>0</v>
      </c>
      <c r="L510" s="5"/>
      <c r="M510" s="5"/>
      <c r="O510" s="34">
        <f t="shared" si="88"/>
        <v>0</v>
      </c>
      <c r="Q510" s="34">
        <f t="shared" si="86"/>
        <v>0</v>
      </c>
    </row>
    <row r="511" spans="1:17" s="159" customFormat="1" ht="38.25" hidden="1">
      <c r="A511" s="26"/>
      <c r="B511" s="31" t="s">
        <v>605</v>
      </c>
      <c r="C511" s="30" t="s">
        <v>93</v>
      </c>
      <c r="D511" s="33"/>
      <c r="E511" s="33"/>
      <c r="F511" s="33">
        <f t="shared" si="89"/>
        <v>0</v>
      </c>
      <c r="G511" s="34">
        <f t="shared" si="85"/>
        <v>0</v>
      </c>
      <c r="H511" s="34"/>
      <c r="I511" s="34"/>
      <c r="J511" s="160">
        <f t="shared" si="87"/>
        <v>0</v>
      </c>
      <c r="L511" s="5"/>
      <c r="M511" s="5"/>
      <c r="O511" s="34">
        <f t="shared" si="88"/>
        <v>0</v>
      </c>
      <c r="Q511" s="34">
        <f t="shared" si="86"/>
        <v>0</v>
      </c>
    </row>
    <row r="512" spans="1:17" s="159" customFormat="1" ht="51" hidden="1">
      <c r="A512" s="26"/>
      <c r="B512" s="31" t="s">
        <v>606</v>
      </c>
      <c r="C512" s="30" t="s">
        <v>93</v>
      </c>
      <c r="D512" s="33"/>
      <c r="E512" s="33"/>
      <c r="F512" s="33">
        <f t="shared" si="89"/>
        <v>0</v>
      </c>
      <c r="G512" s="34">
        <f t="shared" si="85"/>
        <v>0</v>
      </c>
      <c r="H512" s="34"/>
      <c r="I512" s="34"/>
      <c r="J512" s="160">
        <f t="shared" si="87"/>
        <v>0</v>
      </c>
      <c r="L512" s="5"/>
      <c r="M512" s="5"/>
      <c r="O512" s="34">
        <f t="shared" si="88"/>
        <v>0</v>
      </c>
      <c r="Q512" s="34">
        <f t="shared" si="86"/>
        <v>0</v>
      </c>
    </row>
    <row r="513" spans="1:17" s="159" customFormat="1" ht="12.75" hidden="1">
      <c r="A513" s="212" t="s">
        <v>608</v>
      </c>
      <c r="B513" s="212"/>
      <c r="C513" s="212"/>
      <c r="D513" s="212"/>
      <c r="E513" s="212"/>
      <c r="F513" s="24">
        <f>SUM(F509:F512)</f>
        <v>0</v>
      </c>
      <c r="G513" s="34">
        <f t="shared" si="85"/>
        <v>0</v>
      </c>
      <c r="H513" s="34"/>
      <c r="I513" s="34"/>
      <c r="J513" s="160">
        <f t="shared" si="87"/>
        <v>0</v>
      </c>
      <c r="L513" s="5"/>
      <c r="M513" s="5"/>
      <c r="O513" s="34">
        <f t="shared" si="88"/>
        <v>0</v>
      </c>
      <c r="Q513" s="34">
        <f t="shared" si="86"/>
        <v>0</v>
      </c>
    </row>
    <row r="514" spans="1:17" s="159" customFormat="1" ht="12.75" hidden="1">
      <c r="A514" s="214"/>
      <c r="B514" s="214"/>
      <c r="C514" s="214"/>
      <c r="D514" s="214"/>
      <c r="E514" s="214"/>
      <c r="F514" s="214"/>
      <c r="G514" s="34">
        <f t="shared" si="85"/>
        <v>0</v>
      </c>
      <c r="H514" s="34"/>
      <c r="I514" s="34"/>
      <c r="J514" s="160">
        <f t="shared" si="87"/>
        <v>0</v>
      </c>
      <c r="L514" s="5"/>
      <c r="M514" s="5"/>
      <c r="O514" s="34">
        <f t="shared" si="88"/>
        <v>0</v>
      </c>
      <c r="Q514" s="34">
        <f t="shared" si="86"/>
        <v>0</v>
      </c>
    </row>
    <row r="515" spans="1:17" s="159" customFormat="1" ht="12.75" hidden="1">
      <c r="A515" s="26" t="s">
        <v>609</v>
      </c>
      <c r="B515" s="43" t="s">
        <v>610</v>
      </c>
      <c r="C515" s="30"/>
      <c r="D515" s="33"/>
      <c r="E515" s="34"/>
      <c r="F515" s="33"/>
      <c r="G515" s="34">
        <f t="shared" si="85"/>
        <v>0</v>
      </c>
      <c r="H515" s="34"/>
      <c r="I515" s="34"/>
      <c r="J515" s="160">
        <f t="shared" si="87"/>
        <v>0</v>
      </c>
      <c r="L515" s="5"/>
      <c r="M515" s="5"/>
      <c r="O515" s="34">
        <f t="shared" si="88"/>
        <v>0</v>
      </c>
      <c r="Q515" s="34">
        <f t="shared" si="86"/>
        <v>0</v>
      </c>
    </row>
    <row r="516" spans="1:17" s="159" customFormat="1" ht="12.75" hidden="1">
      <c r="A516" s="30"/>
      <c r="B516" s="31" t="s">
        <v>611</v>
      </c>
      <c r="C516" s="30" t="s">
        <v>49</v>
      </c>
      <c r="D516" s="33"/>
      <c r="E516" s="33"/>
      <c r="F516" s="33">
        <f t="shared" si="89"/>
        <v>0</v>
      </c>
      <c r="G516" s="34">
        <f t="shared" si="85"/>
        <v>0</v>
      </c>
      <c r="H516" s="34"/>
      <c r="I516" s="34"/>
      <c r="J516" s="160">
        <f t="shared" si="87"/>
        <v>0</v>
      </c>
      <c r="L516" s="5"/>
      <c r="M516" s="5"/>
      <c r="O516" s="34">
        <f t="shared" si="88"/>
        <v>0</v>
      </c>
      <c r="Q516" s="34">
        <f t="shared" si="86"/>
        <v>0</v>
      </c>
    </row>
    <row r="517" spans="1:17" s="159" customFormat="1" ht="12.75" hidden="1">
      <c r="A517" s="30"/>
      <c r="B517" s="31" t="s">
        <v>612</v>
      </c>
      <c r="C517" s="30" t="s">
        <v>49</v>
      </c>
      <c r="D517" s="33"/>
      <c r="E517" s="33"/>
      <c r="F517" s="33">
        <f t="shared" si="89"/>
        <v>0</v>
      </c>
      <c r="G517" s="34">
        <f t="shared" si="85"/>
        <v>0</v>
      </c>
      <c r="H517" s="34"/>
      <c r="I517" s="34"/>
      <c r="J517" s="160">
        <f t="shared" si="87"/>
        <v>0</v>
      </c>
      <c r="L517" s="5"/>
      <c r="M517" s="5"/>
      <c r="O517" s="34">
        <f t="shared" si="88"/>
        <v>0</v>
      </c>
      <c r="Q517" s="34">
        <f t="shared" si="86"/>
        <v>0</v>
      </c>
    </row>
    <row r="518" spans="1:17" s="159" customFormat="1" ht="12.75" hidden="1">
      <c r="A518" s="30"/>
      <c r="B518" s="31" t="s">
        <v>613</v>
      </c>
      <c r="C518" s="30" t="s">
        <v>49</v>
      </c>
      <c r="D518" s="33"/>
      <c r="E518" s="33"/>
      <c r="F518" s="33">
        <f t="shared" si="89"/>
        <v>0</v>
      </c>
      <c r="G518" s="34">
        <f t="shared" si="85"/>
        <v>0</v>
      </c>
      <c r="H518" s="34"/>
      <c r="I518" s="34"/>
      <c r="J518" s="160">
        <f t="shared" si="87"/>
        <v>0</v>
      </c>
      <c r="L518" s="5"/>
      <c r="M518" s="5"/>
      <c r="O518" s="34">
        <f t="shared" si="88"/>
        <v>0</v>
      </c>
      <c r="Q518" s="34">
        <f t="shared" si="86"/>
        <v>0</v>
      </c>
    </row>
    <row r="519" spans="1:17" s="159" customFormat="1" ht="25.5" hidden="1">
      <c r="A519" s="30"/>
      <c r="B519" s="31" t="s">
        <v>614</v>
      </c>
      <c r="C519" s="30" t="s">
        <v>93</v>
      </c>
      <c r="D519" s="33"/>
      <c r="E519" s="33"/>
      <c r="F519" s="33">
        <f t="shared" si="89"/>
        <v>0</v>
      </c>
      <c r="G519" s="34">
        <f t="shared" si="85"/>
        <v>0</v>
      </c>
      <c r="H519" s="34"/>
      <c r="I519" s="34"/>
      <c r="J519" s="160">
        <f t="shared" si="87"/>
        <v>0</v>
      </c>
      <c r="L519" s="5"/>
      <c r="M519" s="5"/>
      <c r="O519" s="34">
        <f t="shared" si="88"/>
        <v>0</v>
      </c>
      <c r="Q519" s="34">
        <f t="shared" si="86"/>
        <v>0</v>
      </c>
    </row>
    <row r="520" spans="1:17" s="159" customFormat="1" ht="12.75" hidden="1">
      <c r="A520" s="26"/>
      <c r="B520" s="31" t="s">
        <v>615</v>
      </c>
      <c r="C520" s="30" t="s">
        <v>49</v>
      </c>
      <c r="D520" s="33"/>
      <c r="E520" s="33"/>
      <c r="F520" s="33">
        <f t="shared" si="89"/>
        <v>0</v>
      </c>
      <c r="G520" s="34">
        <f t="shared" si="85"/>
        <v>0</v>
      </c>
      <c r="H520" s="34"/>
      <c r="I520" s="34"/>
      <c r="J520" s="160">
        <f t="shared" si="87"/>
        <v>0</v>
      </c>
      <c r="L520" s="5"/>
      <c r="M520" s="5"/>
      <c r="O520" s="34">
        <f t="shared" si="88"/>
        <v>0</v>
      </c>
      <c r="Q520" s="34">
        <f t="shared" si="86"/>
        <v>0</v>
      </c>
    </row>
    <row r="521" spans="1:17" s="159" customFormat="1" ht="12.75" hidden="1">
      <c r="A521" s="26"/>
      <c r="B521" s="31" t="s">
        <v>616</v>
      </c>
      <c r="C521" s="30" t="s">
        <v>49</v>
      </c>
      <c r="D521" s="33"/>
      <c r="E521" s="33"/>
      <c r="F521" s="33">
        <f t="shared" si="89"/>
        <v>0</v>
      </c>
      <c r="G521" s="34">
        <f t="shared" si="85"/>
        <v>0</v>
      </c>
      <c r="H521" s="34"/>
      <c r="I521" s="34"/>
      <c r="J521" s="160">
        <f t="shared" si="87"/>
        <v>0</v>
      </c>
      <c r="L521" s="5"/>
      <c r="M521" s="5"/>
      <c r="O521" s="34">
        <f t="shared" si="88"/>
        <v>0</v>
      </c>
      <c r="Q521" s="34">
        <f t="shared" si="86"/>
        <v>0</v>
      </c>
    </row>
    <row r="522" spans="1:17" s="159" customFormat="1" ht="12.75" hidden="1">
      <c r="A522" s="26"/>
      <c r="B522" s="31" t="s">
        <v>617</v>
      </c>
      <c r="C522" s="30" t="s">
        <v>49</v>
      </c>
      <c r="D522" s="33"/>
      <c r="E522" s="33"/>
      <c r="F522" s="33">
        <f t="shared" si="89"/>
        <v>0</v>
      </c>
      <c r="G522" s="34">
        <f t="shared" si="85"/>
        <v>0</v>
      </c>
      <c r="H522" s="34"/>
      <c r="I522" s="34"/>
      <c r="J522" s="160">
        <f t="shared" si="87"/>
        <v>0</v>
      </c>
      <c r="L522" s="5"/>
      <c r="M522" s="5"/>
      <c r="O522" s="34">
        <f t="shared" si="88"/>
        <v>0</v>
      </c>
      <c r="Q522" s="34">
        <f t="shared" si="86"/>
        <v>0</v>
      </c>
    </row>
    <row r="523" spans="1:17" s="159" customFormat="1" ht="12.75" hidden="1">
      <c r="A523" s="26"/>
      <c r="B523" s="31" t="s">
        <v>618</v>
      </c>
      <c r="C523" s="30" t="s">
        <v>49</v>
      </c>
      <c r="D523" s="33"/>
      <c r="E523" s="33"/>
      <c r="F523" s="33">
        <f t="shared" si="89"/>
        <v>0</v>
      </c>
      <c r="G523" s="34">
        <f t="shared" si="85"/>
        <v>0</v>
      </c>
      <c r="H523" s="34"/>
      <c r="I523" s="34"/>
      <c r="J523" s="160">
        <f t="shared" si="87"/>
        <v>0</v>
      </c>
      <c r="L523" s="5"/>
      <c r="M523" s="5"/>
      <c r="O523" s="34">
        <f t="shared" si="88"/>
        <v>0</v>
      </c>
      <c r="Q523" s="34">
        <f t="shared" si="86"/>
        <v>0</v>
      </c>
    </row>
    <row r="524" spans="1:17" s="159" customFormat="1" ht="12.75" hidden="1">
      <c r="A524" s="26"/>
      <c r="B524" s="31" t="s">
        <v>619</v>
      </c>
      <c r="C524" s="30" t="s">
        <v>49</v>
      </c>
      <c r="D524" s="33"/>
      <c r="E524" s="33"/>
      <c r="F524" s="33">
        <f t="shared" si="89"/>
        <v>0</v>
      </c>
      <c r="G524" s="34">
        <f t="shared" si="85"/>
        <v>0</v>
      </c>
      <c r="H524" s="34"/>
      <c r="I524" s="34"/>
      <c r="J524" s="160">
        <f t="shared" si="87"/>
        <v>0</v>
      </c>
      <c r="L524" s="5"/>
      <c r="M524" s="5"/>
      <c r="O524" s="34">
        <f t="shared" si="88"/>
        <v>0</v>
      </c>
      <c r="Q524" s="34">
        <f t="shared" si="86"/>
        <v>0</v>
      </c>
    </row>
    <row r="525" spans="1:17" s="159" customFormat="1" ht="12.75" hidden="1">
      <c r="A525" s="30"/>
      <c r="B525" s="31" t="s">
        <v>620</v>
      </c>
      <c r="C525" s="30" t="s">
        <v>93</v>
      </c>
      <c r="D525" s="33"/>
      <c r="E525" s="33"/>
      <c r="F525" s="33">
        <f t="shared" si="89"/>
        <v>0</v>
      </c>
      <c r="G525" s="34">
        <f t="shared" si="85"/>
        <v>0</v>
      </c>
      <c r="H525" s="34"/>
      <c r="I525" s="34"/>
      <c r="J525" s="160">
        <f t="shared" si="87"/>
        <v>0</v>
      </c>
      <c r="L525" s="5"/>
      <c r="M525" s="5"/>
      <c r="O525" s="34">
        <f t="shared" si="88"/>
        <v>0</v>
      </c>
      <c r="Q525" s="34">
        <f t="shared" si="86"/>
        <v>0</v>
      </c>
    </row>
    <row r="526" spans="1:17" s="159" customFormat="1" ht="12.75" hidden="1">
      <c r="A526" s="30"/>
      <c r="B526" s="31" t="s">
        <v>621</v>
      </c>
      <c r="C526" s="30" t="s">
        <v>93</v>
      </c>
      <c r="D526" s="33"/>
      <c r="E526" s="33"/>
      <c r="F526" s="33">
        <f>E526*D526</f>
        <v>0</v>
      </c>
      <c r="G526" s="34">
        <f t="shared" si="85"/>
        <v>0</v>
      </c>
      <c r="H526" s="34"/>
      <c r="I526" s="34"/>
      <c r="J526" s="160">
        <f t="shared" si="87"/>
        <v>0</v>
      </c>
      <c r="L526" s="5"/>
      <c r="M526" s="5"/>
      <c r="O526" s="34">
        <f t="shared" si="88"/>
        <v>0</v>
      </c>
      <c r="Q526" s="34">
        <f t="shared" si="86"/>
        <v>0</v>
      </c>
    </row>
    <row r="527" spans="1:17" s="159" customFormat="1" ht="12.75" hidden="1">
      <c r="A527" s="30"/>
      <c r="B527" s="31" t="s">
        <v>622</v>
      </c>
      <c r="C527" s="30" t="s">
        <v>93</v>
      </c>
      <c r="D527" s="33"/>
      <c r="E527" s="33"/>
      <c r="F527" s="33">
        <f t="shared" si="89"/>
        <v>0</v>
      </c>
      <c r="G527" s="34">
        <f t="shared" si="85"/>
        <v>0</v>
      </c>
      <c r="H527" s="34"/>
      <c r="I527" s="34"/>
      <c r="J527" s="160">
        <f t="shared" si="87"/>
        <v>0</v>
      </c>
      <c r="L527" s="5"/>
      <c r="M527" s="5"/>
      <c r="O527" s="34">
        <f t="shared" si="88"/>
        <v>0</v>
      </c>
      <c r="Q527" s="34">
        <f t="shared" si="86"/>
        <v>0</v>
      </c>
    </row>
    <row r="528" spans="1:17" s="159" customFormat="1" ht="12.75" hidden="1">
      <c r="A528" s="212" t="s">
        <v>623</v>
      </c>
      <c r="B528" s="212"/>
      <c r="C528" s="212"/>
      <c r="D528" s="212"/>
      <c r="E528" s="212"/>
      <c r="F528" s="24">
        <f>SUM(F516:F527)</f>
        <v>0</v>
      </c>
      <c r="G528" s="34">
        <f aca="true" t="shared" si="90" ref="G528:G591">Q528</f>
        <v>0</v>
      </c>
      <c r="H528" s="34"/>
      <c r="I528" s="34"/>
      <c r="J528" s="160">
        <f t="shared" si="87"/>
        <v>0</v>
      </c>
      <c r="L528" s="5"/>
      <c r="M528" s="5"/>
      <c r="O528" s="34">
        <f t="shared" si="88"/>
        <v>0</v>
      </c>
      <c r="Q528" s="34">
        <f aca="true" t="shared" si="91" ref="Q528:Q591">O528/$P$13</f>
        <v>0</v>
      </c>
    </row>
    <row r="529" spans="1:17" s="159" customFormat="1" ht="12.75" hidden="1">
      <c r="A529" s="214"/>
      <c r="B529" s="214"/>
      <c r="C529" s="214"/>
      <c r="D529" s="214"/>
      <c r="E529" s="214"/>
      <c r="F529" s="214"/>
      <c r="G529" s="34">
        <f t="shared" si="90"/>
        <v>0</v>
      </c>
      <c r="H529" s="34"/>
      <c r="I529" s="34"/>
      <c r="J529" s="160">
        <f t="shared" si="87"/>
        <v>0</v>
      </c>
      <c r="L529" s="5"/>
      <c r="M529" s="5"/>
      <c r="O529" s="34">
        <f t="shared" si="88"/>
        <v>0</v>
      </c>
      <c r="Q529" s="34">
        <f t="shared" si="91"/>
        <v>0</v>
      </c>
    </row>
    <row r="530" spans="1:17" s="159" customFormat="1" ht="12.75" hidden="1">
      <c r="A530" s="26" t="s">
        <v>624</v>
      </c>
      <c r="B530" s="43" t="s">
        <v>625</v>
      </c>
      <c r="C530" s="30"/>
      <c r="D530" s="33"/>
      <c r="E530" s="34"/>
      <c r="F530" s="33"/>
      <c r="G530" s="34">
        <f t="shared" si="90"/>
        <v>0</v>
      </c>
      <c r="H530" s="34"/>
      <c r="I530" s="34"/>
      <c r="J530" s="160">
        <f t="shared" si="87"/>
        <v>0</v>
      </c>
      <c r="L530" s="5"/>
      <c r="M530" s="5"/>
      <c r="O530" s="34">
        <f t="shared" si="88"/>
        <v>0</v>
      </c>
      <c r="Q530" s="34">
        <f t="shared" si="91"/>
        <v>0</v>
      </c>
    </row>
    <row r="531" spans="1:17" s="159" customFormat="1" ht="51" hidden="1">
      <c r="A531" s="26"/>
      <c r="B531" s="31" t="s">
        <v>626</v>
      </c>
      <c r="C531" s="30"/>
      <c r="D531" s="33"/>
      <c r="E531" s="34"/>
      <c r="F531" s="33"/>
      <c r="G531" s="34">
        <f t="shared" si="90"/>
        <v>0</v>
      </c>
      <c r="H531" s="34"/>
      <c r="I531" s="34"/>
      <c r="J531" s="160">
        <f t="shared" si="87"/>
        <v>0</v>
      </c>
      <c r="L531" s="5"/>
      <c r="M531" s="5"/>
      <c r="O531" s="34">
        <f t="shared" si="88"/>
        <v>0</v>
      </c>
      <c r="Q531" s="34">
        <f t="shared" si="91"/>
        <v>0</v>
      </c>
    </row>
    <row r="532" spans="1:17" s="159" customFormat="1" ht="12.75" hidden="1">
      <c r="A532" s="26"/>
      <c r="B532" s="31" t="s">
        <v>627</v>
      </c>
      <c r="C532" s="30" t="s">
        <v>49</v>
      </c>
      <c r="D532" s="33"/>
      <c r="E532" s="33"/>
      <c r="F532" s="33">
        <f t="shared" si="89"/>
        <v>0</v>
      </c>
      <c r="G532" s="34">
        <f t="shared" si="90"/>
        <v>0</v>
      </c>
      <c r="H532" s="34"/>
      <c r="I532" s="34"/>
      <c r="J532" s="160">
        <f t="shared" si="87"/>
        <v>0</v>
      </c>
      <c r="L532" s="5"/>
      <c r="M532" s="5"/>
      <c r="O532" s="34">
        <f t="shared" si="88"/>
        <v>0</v>
      </c>
      <c r="Q532" s="34">
        <f t="shared" si="91"/>
        <v>0</v>
      </c>
    </row>
    <row r="533" spans="1:17" s="159" customFormat="1" ht="12.75" hidden="1">
      <c r="A533" s="26"/>
      <c r="B533" s="31" t="s">
        <v>628</v>
      </c>
      <c r="C533" s="30" t="s">
        <v>49</v>
      </c>
      <c r="D533" s="33"/>
      <c r="E533" s="33"/>
      <c r="F533" s="33">
        <f t="shared" si="89"/>
        <v>0</v>
      </c>
      <c r="G533" s="34">
        <f t="shared" si="90"/>
        <v>0</v>
      </c>
      <c r="H533" s="34"/>
      <c r="I533" s="34"/>
      <c r="J533" s="160">
        <f t="shared" si="87"/>
        <v>0</v>
      </c>
      <c r="L533" s="5"/>
      <c r="M533" s="5"/>
      <c r="O533" s="34">
        <f t="shared" si="88"/>
        <v>0</v>
      </c>
      <c r="Q533" s="34">
        <f t="shared" si="91"/>
        <v>0</v>
      </c>
    </row>
    <row r="534" spans="1:17" s="159" customFormat="1" ht="12.75" hidden="1">
      <c r="A534" s="26"/>
      <c r="B534" s="31" t="s">
        <v>629</v>
      </c>
      <c r="C534" s="30" t="s">
        <v>49</v>
      </c>
      <c r="D534" s="33"/>
      <c r="E534" s="33"/>
      <c r="F534" s="33">
        <f t="shared" si="89"/>
        <v>0</v>
      </c>
      <c r="G534" s="34">
        <f t="shared" si="90"/>
        <v>0</v>
      </c>
      <c r="H534" s="34"/>
      <c r="I534" s="34"/>
      <c r="J534" s="160">
        <f t="shared" si="87"/>
        <v>0</v>
      </c>
      <c r="L534" s="5"/>
      <c r="M534" s="5"/>
      <c r="O534" s="34">
        <f t="shared" si="88"/>
        <v>0</v>
      </c>
      <c r="Q534" s="34">
        <f t="shared" si="91"/>
        <v>0</v>
      </c>
    </row>
    <row r="535" spans="1:17" s="159" customFormat="1" ht="38.25" hidden="1">
      <c r="A535" s="26"/>
      <c r="B535" s="31" t="s">
        <v>630</v>
      </c>
      <c r="C535" s="30"/>
      <c r="D535" s="33"/>
      <c r="E535" s="34"/>
      <c r="F535" s="33"/>
      <c r="G535" s="34">
        <f t="shared" si="90"/>
        <v>0</v>
      </c>
      <c r="H535" s="34"/>
      <c r="I535" s="34"/>
      <c r="J535" s="160">
        <f t="shared" si="87"/>
        <v>0</v>
      </c>
      <c r="L535" s="5"/>
      <c r="M535" s="5"/>
      <c r="O535" s="34">
        <f t="shared" si="88"/>
        <v>0</v>
      </c>
      <c r="Q535" s="34">
        <f t="shared" si="91"/>
        <v>0</v>
      </c>
    </row>
    <row r="536" spans="1:17" s="159" customFormat="1" ht="12.75" hidden="1">
      <c r="A536" s="26"/>
      <c r="B536" s="31" t="s">
        <v>629</v>
      </c>
      <c r="C536" s="30" t="s">
        <v>49</v>
      </c>
      <c r="D536" s="33"/>
      <c r="E536" s="33"/>
      <c r="F536" s="33">
        <f t="shared" si="89"/>
        <v>0</v>
      </c>
      <c r="G536" s="34">
        <f t="shared" si="90"/>
        <v>0</v>
      </c>
      <c r="H536" s="34"/>
      <c r="I536" s="34"/>
      <c r="J536" s="160">
        <f t="shared" si="87"/>
        <v>0</v>
      </c>
      <c r="L536" s="5"/>
      <c r="M536" s="5"/>
      <c r="O536" s="34">
        <f t="shared" si="88"/>
        <v>0</v>
      </c>
      <c r="Q536" s="34">
        <f t="shared" si="91"/>
        <v>0</v>
      </c>
    </row>
    <row r="537" spans="1:17" s="159" customFormat="1" ht="12.75" hidden="1">
      <c r="A537" s="26"/>
      <c r="B537" s="31" t="s">
        <v>631</v>
      </c>
      <c r="C537" s="30" t="s">
        <v>49</v>
      </c>
      <c r="D537" s="33"/>
      <c r="E537" s="33"/>
      <c r="F537" s="33">
        <f>E537*D537</f>
        <v>0</v>
      </c>
      <c r="G537" s="34">
        <f t="shared" si="90"/>
        <v>0</v>
      </c>
      <c r="H537" s="34"/>
      <c r="I537" s="34"/>
      <c r="J537" s="160">
        <f t="shared" si="87"/>
        <v>0</v>
      </c>
      <c r="L537" s="5"/>
      <c r="M537" s="5"/>
      <c r="O537" s="34">
        <f t="shared" si="88"/>
        <v>0</v>
      </c>
      <c r="Q537" s="34">
        <f t="shared" si="91"/>
        <v>0</v>
      </c>
    </row>
    <row r="538" spans="1:17" s="159" customFormat="1" ht="12.75" hidden="1">
      <c r="A538" s="26"/>
      <c r="B538" s="31" t="s">
        <v>632</v>
      </c>
      <c r="C538" s="30" t="s">
        <v>49</v>
      </c>
      <c r="D538" s="33"/>
      <c r="E538" s="33"/>
      <c r="F538" s="33">
        <f t="shared" si="89"/>
        <v>0</v>
      </c>
      <c r="G538" s="34">
        <f t="shared" si="90"/>
        <v>0</v>
      </c>
      <c r="H538" s="34"/>
      <c r="I538" s="34"/>
      <c r="J538" s="160">
        <f t="shared" si="87"/>
        <v>0</v>
      </c>
      <c r="L538" s="5"/>
      <c r="M538" s="5"/>
      <c r="O538" s="34">
        <f t="shared" si="88"/>
        <v>0</v>
      </c>
      <c r="Q538" s="34">
        <f t="shared" si="91"/>
        <v>0</v>
      </c>
    </row>
    <row r="539" spans="1:17" s="159" customFormat="1" ht="12.75" hidden="1">
      <c r="A539" s="26"/>
      <c r="B539" s="31" t="s">
        <v>633</v>
      </c>
      <c r="C539" s="30" t="s">
        <v>49</v>
      </c>
      <c r="D539" s="33"/>
      <c r="E539" s="33"/>
      <c r="F539" s="33">
        <f t="shared" si="89"/>
        <v>0</v>
      </c>
      <c r="G539" s="34">
        <f t="shared" si="90"/>
        <v>0</v>
      </c>
      <c r="H539" s="34"/>
      <c r="I539" s="34"/>
      <c r="J539" s="160">
        <f t="shared" si="87"/>
        <v>0</v>
      </c>
      <c r="L539" s="5"/>
      <c r="M539" s="5"/>
      <c r="O539" s="34">
        <f t="shared" si="88"/>
        <v>0</v>
      </c>
      <c r="Q539" s="34">
        <f t="shared" si="91"/>
        <v>0</v>
      </c>
    </row>
    <row r="540" spans="1:17" s="159" customFormat="1" ht="12.75" hidden="1">
      <c r="A540" s="26"/>
      <c r="B540" s="31" t="s">
        <v>634</v>
      </c>
      <c r="C540" s="30" t="s">
        <v>49</v>
      </c>
      <c r="D540" s="33"/>
      <c r="E540" s="33"/>
      <c r="F540" s="33">
        <f t="shared" si="89"/>
        <v>0</v>
      </c>
      <c r="G540" s="34">
        <f t="shared" si="90"/>
        <v>0</v>
      </c>
      <c r="H540" s="34"/>
      <c r="I540" s="34"/>
      <c r="J540" s="160">
        <f t="shared" si="87"/>
        <v>0</v>
      </c>
      <c r="L540" s="5"/>
      <c r="M540" s="5"/>
      <c r="O540" s="34">
        <f t="shared" si="88"/>
        <v>0</v>
      </c>
      <c r="Q540" s="34">
        <f t="shared" si="91"/>
        <v>0</v>
      </c>
    </row>
    <row r="541" spans="1:17" s="159" customFormat="1" ht="12.75" hidden="1">
      <c r="A541" s="26"/>
      <c r="B541" s="31" t="s">
        <v>635</v>
      </c>
      <c r="C541" s="30" t="s">
        <v>49</v>
      </c>
      <c r="D541" s="33"/>
      <c r="E541" s="33"/>
      <c r="F541" s="33">
        <f t="shared" si="89"/>
        <v>0</v>
      </c>
      <c r="G541" s="34">
        <f t="shared" si="90"/>
        <v>0</v>
      </c>
      <c r="H541" s="34"/>
      <c r="I541" s="34"/>
      <c r="J541" s="160">
        <f t="shared" si="87"/>
        <v>0</v>
      </c>
      <c r="L541" s="5"/>
      <c r="M541" s="5"/>
      <c r="O541" s="34">
        <f t="shared" si="88"/>
        <v>0</v>
      </c>
      <c r="Q541" s="34">
        <f t="shared" si="91"/>
        <v>0</v>
      </c>
    </row>
    <row r="542" spans="1:17" s="159" customFormat="1" ht="38.25" hidden="1">
      <c r="A542" s="26"/>
      <c r="B542" s="31" t="s">
        <v>636</v>
      </c>
      <c r="C542" s="30"/>
      <c r="D542" s="33"/>
      <c r="E542" s="34"/>
      <c r="F542" s="33"/>
      <c r="G542" s="34">
        <f t="shared" si="90"/>
        <v>0</v>
      </c>
      <c r="H542" s="34"/>
      <c r="I542" s="34"/>
      <c r="J542" s="160">
        <f t="shared" si="87"/>
        <v>0</v>
      </c>
      <c r="L542" s="5"/>
      <c r="M542" s="5"/>
      <c r="O542" s="34">
        <f t="shared" si="88"/>
        <v>0</v>
      </c>
      <c r="Q542" s="34">
        <f t="shared" si="91"/>
        <v>0</v>
      </c>
    </row>
    <row r="543" spans="1:17" s="159" customFormat="1" ht="12.75" hidden="1">
      <c r="A543" s="26"/>
      <c r="B543" s="31" t="s">
        <v>637</v>
      </c>
      <c r="C543" s="30" t="s">
        <v>49</v>
      </c>
      <c r="D543" s="33"/>
      <c r="E543" s="33"/>
      <c r="F543" s="33">
        <f t="shared" si="89"/>
        <v>0</v>
      </c>
      <c r="G543" s="34">
        <f t="shared" si="90"/>
        <v>0</v>
      </c>
      <c r="H543" s="34"/>
      <c r="I543" s="34"/>
      <c r="J543" s="160">
        <f t="shared" si="87"/>
        <v>0</v>
      </c>
      <c r="L543" s="5"/>
      <c r="M543" s="5"/>
      <c r="O543" s="34">
        <f t="shared" si="88"/>
        <v>0</v>
      </c>
      <c r="Q543" s="34">
        <f t="shared" si="91"/>
        <v>0</v>
      </c>
    </row>
    <row r="544" spans="1:17" s="159" customFormat="1" ht="12.75" hidden="1">
      <c r="A544" s="26"/>
      <c r="B544" s="31" t="s">
        <v>638</v>
      </c>
      <c r="C544" s="30" t="s">
        <v>49</v>
      </c>
      <c r="D544" s="33"/>
      <c r="E544" s="33"/>
      <c r="F544" s="33">
        <f t="shared" si="89"/>
        <v>0</v>
      </c>
      <c r="G544" s="34">
        <f t="shared" si="90"/>
        <v>0</v>
      </c>
      <c r="H544" s="34"/>
      <c r="I544" s="34"/>
      <c r="J544" s="160">
        <f t="shared" si="87"/>
        <v>0</v>
      </c>
      <c r="L544" s="5"/>
      <c r="M544" s="5"/>
      <c r="O544" s="34">
        <f t="shared" si="88"/>
        <v>0</v>
      </c>
      <c r="Q544" s="34">
        <f t="shared" si="91"/>
        <v>0</v>
      </c>
    </row>
    <row r="545" spans="1:17" s="159" customFormat="1" ht="12.75" hidden="1">
      <c r="A545" s="212" t="s">
        <v>639</v>
      </c>
      <c r="B545" s="212"/>
      <c r="C545" s="212"/>
      <c r="D545" s="212"/>
      <c r="E545" s="212"/>
      <c r="F545" s="24">
        <f>SUM(F532:F544)</f>
        <v>0</v>
      </c>
      <c r="G545" s="34">
        <f t="shared" si="90"/>
        <v>0</v>
      </c>
      <c r="H545" s="34"/>
      <c r="I545" s="34"/>
      <c r="J545" s="160">
        <f t="shared" si="87"/>
        <v>0</v>
      </c>
      <c r="L545" s="5"/>
      <c r="M545" s="5"/>
      <c r="O545" s="34">
        <f t="shared" si="88"/>
        <v>0</v>
      </c>
      <c r="Q545" s="34">
        <f t="shared" si="91"/>
        <v>0</v>
      </c>
    </row>
    <row r="546" spans="1:17" s="159" customFormat="1" ht="6" customHeight="1" hidden="1">
      <c r="A546" s="214"/>
      <c r="B546" s="214"/>
      <c r="C546" s="214"/>
      <c r="D546" s="214"/>
      <c r="E546" s="214"/>
      <c r="F546" s="214"/>
      <c r="G546" s="34">
        <f t="shared" si="90"/>
        <v>0</v>
      </c>
      <c r="H546" s="34"/>
      <c r="I546" s="34"/>
      <c r="J546" s="160">
        <f t="shared" si="87"/>
        <v>0</v>
      </c>
      <c r="L546" s="5"/>
      <c r="M546" s="5"/>
      <c r="O546" s="34">
        <f t="shared" si="88"/>
        <v>0</v>
      </c>
      <c r="Q546" s="34">
        <f t="shared" si="91"/>
        <v>0</v>
      </c>
    </row>
    <row r="547" spans="1:17" s="159" customFormat="1" ht="12.75" hidden="1">
      <c r="A547" s="26" t="s">
        <v>640</v>
      </c>
      <c r="B547" s="43" t="s">
        <v>641</v>
      </c>
      <c r="C547" s="30"/>
      <c r="D547" s="33"/>
      <c r="E547" s="34"/>
      <c r="F547" s="33"/>
      <c r="G547" s="34">
        <f t="shared" si="90"/>
        <v>0</v>
      </c>
      <c r="H547" s="34"/>
      <c r="I547" s="34"/>
      <c r="J547" s="160">
        <f t="shared" si="87"/>
        <v>0</v>
      </c>
      <c r="L547" s="5"/>
      <c r="M547" s="5"/>
      <c r="O547" s="34">
        <f t="shared" si="88"/>
        <v>0</v>
      </c>
      <c r="Q547" s="34">
        <f t="shared" si="91"/>
        <v>0</v>
      </c>
    </row>
    <row r="548" spans="1:17" s="159" customFormat="1" ht="12.75" hidden="1">
      <c r="A548" s="26"/>
      <c r="B548" s="31" t="s">
        <v>642</v>
      </c>
      <c r="C548" s="30" t="s">
        <v>93</v>
      </c>
      <c r="D548" s="33"/>
      <c r="E548" s="33"/>
      <c r="F548" s="33">
        <f t="shared" si="89"/>
        <v>0</v>
      </c>
      <c r="G548" s="34">
        <f t="shared" si="90"/>
        <v>0</v>
      </c>
      <c r="H548" s="34"/>
      <c r="I548" s="34"/>
      <c r="J548" s="160">
        <f t="shared" si="87"/>
        <v>0</v>
      </c>
      <c r="L548" s="5"/>
      <c r="M548" s="5"/>
      <c r="O548" s="34">
        <f t="shared" si="88"/>
        <v>0</v>
      </c>
      <c r="Q548" s="34">
        <f t="shared" si="91"/>
        <v>0</v>
      </c>
    </row>
    <row r="549" spans="1:17" s="159" customFormat="1" ht="12.75" hidden="1">
      <c r="A549" s="26"/>
      <c r="B549" s="31" t="s">
        <v>643</v>
      </c>
      <c r="C549" s="30" t="s">
        <v>93</v>
      </c>
      <c r="D549" s="33"/>
      <c r="E549" s="33"/>
      <c r="F549" s="33">
        <f t="shared" si="89"/>
        <v>0</v>
      </c>
      <c r="G549" s="34">
        <f t="shared" si="90"/>
        <v>0</v>
      </c>
      <c r="H549" s="34"/>
      <c r="I549" s="34"/>
      <c r="J549" s="160">
        <f t="shared" si="87"/>
        <v>0</v>
      </c>
      <c r="L549" s="5"/>
      <c r="M549" s="5"/>
      <c r="O549" s="34">
        <f t="shared" si="88"/>
        <v>0</v>
      </c>
      <c r="Q549" s="34">
        <f t="shared" si="91"/>
        <v>0</v>
      </c>
    </row>
    <row r="550" spans="1:17" s="159" customFormat="1" ht="12.75" hidden="1">
      <c r="A550" s="26"/>
      <c r="B550" s="31" t="s">
        <v>644</v>
      </c>
      <c r="C550" s="30" t="s">
        <v>93</v>
      </c>
      <c r="D550" s="33"/>
      <c r="E550" s="33"/>
      <c r="F550" s="33">
        <f t="shared" si="89"/>
        <v>0</v>
      </c>
      <c r="G550" s="34">
        <f t="shared" si="90"/>
        <v>0</v>
      </c>
      <c r="H550" s="34"/>
      <c r="I550" s="34"/>
      <c r="J550" s="160">
        <f t="shared" si="87"/>
        <v>0</v>
      </c>
      <c r="L550" s="5"/>
      <c r="M550" s="5"/>
      <c r="O550" s="34">
        <f t="shared" si="88"/>
        <v>0</v>
      </c>
      <c r="Q550" s="34">
        <f t="shared" si="91"/>
        <v>0</v>
      </c>
    </row>
    <row r="551" spans="1:17" s="159" customFormat="1" ht="12.75" hidden="1">
      <c r="A551" s="26"/>
      <c r="B551" s="31" t="s">
        <v>645</v>
      </c>
      <c r="C551" s="30" t="s">
        <v>93</v>
      </c>
      <c r="D551" s="33"/>
      <c r="E551" s="33"/>
      <c r="F551" s="33">
        <f t="shared" si="89"/>
        <v>0</v>
      </c>
      <c r="G551" s="34">
        <f t="shared" si="90"/>
        <v>0</v>
      </c>
      <c r="H551" s="34"/>
      <c r="I551" s="34"/>
      <c r="J551" s="160">
        <f t="shared" si="87"/>
        <v>0</v>
      </c>
      <c r="L551" s="5"/>
      <c r="M551" s="5"/>
      <c r="O551" s="34">
        <f t="shared" si="88"/>
        <v>0</v>
      </c>
      <c r="Q551" s="34">
        <f t="shared" si="91"/>
        <v>0</v>
      </c>
    </row>
    <row r="552" spans="1:17" s="159" customFormat="1" ht="12.75" hidden="1">
      <c r="A552" s="26"/>
      <c r="B552" s="31" t="s">
        <v>646</v>
      </c>
      <c r="C552" s="30" t="s">
        <v>93</v>
      </c>
      <c r="D552" s="33"/>
      <c r="E552" s="33"/>
      <c r="F552" s="33">
        <f t="shared" si="89"/>
        <v>0</v>
      </c>
      <c r="G552" s="34">
        <f t="shared" si="90"/>
        <v>0</v>
      </c>
      <c r="H552" s="34"/>
      <c r="I552" s="34"/>
      <c r="J552" s="160">
        <f aca="true" t="shared" si="92" ref="J552:J615">D552*E552</f>
        <v>0</v>
      </c>
      <c r="L552" s="5"/>
      <c r="M552" s="5"/>
      <c r="O552" s="34">
        <f aca="true" t="shared" si="93" ref="O552:O615">J552/950690.71*1333200</f>
        <v>0</v>
      </c>
      <c r="Q552" s="34">
        <f t="shared" si="91"/>
        <v>0</v>
      </c>
    </row>
    <row r="553" spans="1:17" s="159" customFormat="1" ht="12.75" hidden="1">
      <c r="A553" s="26"/>
      <c r="B553" s="31" t="s">
        <v>647</v>
      </c>
      <c r="C553" s="30" t="s">
        <v>93</v>
      </c>
      <c r="D553" s="33"/>
      <c r="E553" s="33"/>
      <c r="F553" s="33">
        <f t="shared" si="89"/>
        <v>0</v>
      </c>
      <c r="G553" s="34">
        <f t="shared" si="90"/>
        <v>0</v>
      </c>
      <c r="H553" s="34"/>
      <c r="I553" s="34"/>
      <c r="J553" s="160">
        <f t="shared" si="92"/>
        <v>0</v>
      </c>
      <c r="L553" s="5"/>
      <c r="M553" s="5"/>
      <c r="O553" s="34">
        <f t="shared" si="93"/>
        <v>0</v>
      </c>
      <c r="Q553" s="34">
        <f t="shared" si="91"/>
        <v>0</v>
      </c>
    </row>
    <row r="554" spans="1:17" s="159" customFormat="1" ht="12.75" hidden="1">
      <c r="A554" s="26"/>
      <c r="B554" s="31" t="s">
        <v>648</v>
      </c>
      <c r="C554" s="30" t="s">
        <v>93</v>
      </c>
      <c r="D554" s="33"/>
      <c r="E554" s="33"/>
      <c r="F554" s="33">
        <f t="shared" si="89"/>
        <v>0</v>
      </c>
      <c r="G554" s="34">
        <f t="shared" si="90"/>
        <v>0</v>
      </c>
      <c r="H554" s="34"/>
      <c r="I554" s="34"/>
      <c r="J554" s="160">
        <f t="shared" si="92"/>
        <v>0</v>
      </c>
      <c r="L554" s="5"/>
      <c r="M554" s="5"/>
      <c r="O554" s="34">
        <f t="shared" si="93"/>
        <v>0</v>
      </c>
      <c r="Q554" s="34">
        <f t="shared" si="91"/>
        <v>0</v>
      </c>
    </row>
    <row r="555" spans="1:17" s="159" customFormat="1" ht="12.75" hidden="1">
      <c r="A555" s="26"/>
      <c r="B555" s="31" t="s">
        <v>649</v>
      </c>
      <c r="C555" s="30" t="s">
        <v>93</v>
      </c>
      <c r="D555" s="33"/>
      <c r="E555" s="33"/>
      <c r="F555" s="33">
        <f t="shared" si="89"/>
        <v>0</v>
      </c>
      <c r="G555" s="34">
        <f t="shared" si="90"/>
        <v>0</v>
      </c>
      <c r="H555" s="34"/>
      <c r="I555" s="34"/>
      <c r="J555" s="160">
        <f t="shared" si="92"/>
        <v>0</v>
      </c>
      <c r="L555" s="5"/>
      <c r="M555" s="5"/>
      <c r="O555" s="34">
        <f t="shared" si="93"/>
        <v>0</v>
      </c>
      <c r="Q555" s="34">
        <f t="shared" si="91"/>
        <v>0</v>
      </c>
    </row>
    <row r="556" spans="1:17" s="159" customFormat="1" ht="12.75" hidden="1">
      <c r="A556" s="30"/>
      <c r="B556" s="31" t="s">
        <v>650</v>
      </c>
      <c r="C556" s="30" t="s">
        <v>93</v>
      </c>
      <c r="D556" s="33"/>
      <c r="E556" s="33"/>
      <c r="F556" s="33">
        <f t="shared" si="89"/>
        <v>0</v>
      </c>
      <c r="G556" s="34">
        <f t="shared" si="90"/>
        <v>0</v>
      </c>
      <c r="H556" s="34"/>
      <c r="I556" s="34"/>
      <c r="J556" s="160">
        <f t="shared" si="92"/>
        <v>0</v>
      </c>
      <c r="L556" s="5"/>
      <c r="M556" s="5"/>
      <c r="O556" s="34">
        <f t="shared" si="93"/>
        <v>0</v>
      </c>
      <c r="Q556" s="34">
        <f t="shared" si="91"/>
        <v>0</v>
      </c>
    </row>
    <row r="557" spans="1:17" s="159" customFormat="1" ht="12.75" hidden="1">
      <c r="A557" s="26"/>
      <c r="B557" s="31" t="s">
        <v>651</v>
      </c>
      <c r="C557" s="30" t="s">
        <v>93</v>
      </c>
      <c r="D557" s="33"/>
      <c r="E557" s="33"/>
      <c r="F557" s="33">
        <f t="shared" si="89"/>
        <v>0</v>
      </c>
      <c r="G557" s="34">
        <f t="shared" si="90"/>
        <v>0</v>
      </c>
      <c r="H557" s="34"/>
      <c r="I557" s="34"/>
      <c r="J557" s="160">
        <f t="shared" si="92"/>
        <v>0</v>
      </c>
      <c r="L557" s="5"/>
      <c r="M557" s="5"/>
      <c r="O557" s="34">
        <f t="shared" si="93"/>
        <v>0</v>
      </c>
      <c r="Q557" s="34">
        <f t="shared" si="91"/>
        <v>0</v>
      </c>
    </row>
    <row r="558" spans="1:17" s="159" customFormat="1" ht="12.75" hidden="1">
      <c r="A558" s="26"/>
      <c r="B558" s="31" t="s">
        <v>652</v>
      </c>
      <c r="C558" s="30" t="s">
        <v>93</v>
      </c>
      <c r="D558" s="33"/>
      <c r="E558" s="33"/>
      <c r="F558" s="33">
        <f t="shared" si="89"/>
        <v>0</v>
      </c>
      <c r="G558" s="34">
        <f t="shared" si="90"/>
        <v>0</v>
      </c>
      <c r="H558" s="34"/>
      <c r="I558" s="34"/>
      <c r="J558" s="160">
        <f t="shared" si="92"/>
        <v>0</v>
      </c>
      <c r="L558" s="5"/>
      <c r="M558" s="5"/>
      <c r="O558" s="34">
        <f t="shared" si="93"/>
        <v>0</v>
      </c>
      <c r="Q558" s="34">
        <f t="shared" si="91"/>
        <v>0</v>
      </c>
    </row>
    <row r="559" spans="1:17" s="159" customFormat="1" ht="12.75" hidden="1">
      <c r="A559" s="26"/>
      <c r="B559" s="31" t="s">
        <v>653</v>
      </c>
      <c r="C559" s="30" t="s">
        <v>93</v>
      </c>
      <c r="D559" s="33"/>
      <c r="E559" s="33"/>
      <c r="F559" s="33">
        <f t="shared" si="89"/>
        <v>0</v>
      </c>
      <c r="G559" s="34">
        <f t="shared" si="90"/>
        <v>0</v>
      </c>
      <c r="H559" s="34"/>
      <c r="I559" s="34"/>
      <c r="J559" s="160">
        <f t="shared" si="92"/>
        <v>0</v>
      </c>
      <c r="L559" s="5"/>
      <c r="M559" s="5"/>
      <c r="O559" s="34">
        <f t="shared" si="93"/>
        <v>0</v>
      </c>
      <c r="Q559" s="34">
        <f t="shared" si="91"/>
        <v>0</v>
      </c>
    </row>
    <row r="560" spans="1:17" s="159" customFormat="1" ht="12.75" hidden="1">
      <c r="A560" s="26"/>
      <c r="B560" s="31" t="s">
        <v>654</v>
      </c>
      <c r="C560" s="30" t="s">
        <v>93</v>
      </c>
      <c r="D560" s="33"/>
      <c r="E560" s="33"/>
      <c r="F560" s="33">
        <f t="shared" si="89"/>
        <v>0</v>
      </c>
      <c r="G560" s="34">
        <f t="shared" si="90"/>
        <v>0</v>
      </c>
      <c r="H560" s="34"/>
      <c r="I560" s="34"/>
      <c r="J560" s="160">
        <f t="shared" si="92"/>
        <v>0</v>
      </c>
      <c r="L560" s="5"/>
      <c r="M560" s="5"/>
      <c r="O560" s="34">
        <f t="shared" si="93"/>
        <v>0</v>
      </c>
      <c r="Q560" s="34">
        <f t="shared" si="91"/>
        <v>0</v>
      </c>
    </row>
    <row r="561" spans="1:17" s="159" customFormat="1" ht="12.75" hidden="1">
      <c r="A561" s="212" t="s">
        <v>655</v>
      </c>
      <c r="B561" s="212"/>
      <c r="C561" s="212"/>
      <c r="D561" s="212"/>
      <c r="E561" s="212"/>
      <c r="F561" s="24">
        <f>SUM(F548:F560)</f>
        <v>0</v>
      </c>
      <c r="G561" s="34">
        <f t="shared" si="90"/>
        <v>0</v>
      </c>
      <c r="H561" s="34"/>
      <c r="I561" s="34"/>
      <c r="J561" s="160">
        <f t="shared" si="92"/>
        <v>0</v>
      </c>
      <c r="L561" s="5"/>
      <c r="M561" s="5"/>
      <c r="O561" s="34">
        <f t="shared" si="93"/>
        <v>0</v>
      </c>
      <c r="Q561" s="34">
        <f t="shared" si="91"/>
        <v>0</v>
      </c>
    </row>
    <row r="562" spans="1:17" s="159" customFormat="1" ht="6" customHeight="1" hidden="1">
      <c r="A562" s="214"/>
      <c r="B562" s="214"/>
      <c r="C562" s="214"/>
      <c r="D562" s="214"/>
      <c r="E562" s="214"/>
      <c r="F562" s="214"/>
      <c r="G562" s="34">
        <f t="shared" si="90"/>
        <v>0</v>
      </c>
      <c r="H562" s="34"/>
      <c r="I562" s="34"/>
      <c r="J562" s="160">
        <f t="shared" si="92"/>
        <v>0</v>
      </c>
      <c r="L562" s="5"/>
      <c r="M562" s="5"/>
      <c r="O562" s="34">
        <f t="shared" si="93"/>
        <v>0</v>
      </c>
      <c r="Q562" s="34">
        <f t="shared" si="91"/>
        <v>0</v>
      </c>
    </row>
    <row r="563" spans="1:17" s="159" customFormat="1" ht="12.75" hidden="1">
      <c r="A563" s="26" t="s">
        <v>656</v>
      </c>
      <c r="B563" s="43" t="s">
        <v>657</v>
      </c>
      <c r="C563" s="26"/>
      <c r="D563" s="24"/>
      <c r="E563" s="34"/>
      <c r="F563" s="33"/>
      <c r="G563" s="34">
        <f t="shared" si="90"/>
        <v>0</v>
      </c>
      <c r="H563" s="34"/>
      <c r="I563" s="34"/>
      <c r="J563" s="160">
        <f t="shared" si="92"/>
        <v>0</v>
      </c>
      <c r="L563" s="5"/>
      <c r="M563" s="5"/>
      <c r="O563" s="34">
        <f t="shared" si="93"/>
        <v>0</v>
      </c>
      <c r="Q563" s="34">
        <f t="shared" si="91"/>
        <v>0</v>
      </c>
    </row>
    <row r="564" spans="1:17" s="159" customFormat="1" ht="25.5" hidden="1">
      <c r="A564" s="30"/>
      <c r="B564" s="31" t="s">
        <v>658</v>
      </c>
      <c r="C564" s="30" t="s">
        <v>93</v>
      </c>
      <c r="D564" s="33"/>
      <c r="E564" s="33"/>
      <c r="F564" s="33">
        <f aca="true" t="shared" si="94" ref="F564:F594">E564*D564</f>
        <v>0</v>
      </c>
      <c r="G564" s="34">
        <f t="shared" si="90"/>
        <v>0</v>
      </c>
      <c r="H564" s="34"/>
      <c r="I564" s="34"/>
      <c r="J564" s="160">
        <f t="shared" si="92"/>
        <v>0</v>
      </c>
      <c r="L564" s="5"/>
      <c r="M564" s="5"/>
      <c r="O564" s="34">
        <f t="shared" si="93"/>
        <v>0</v>
      </c>
      <c r="Q564" s="34">
        <f t="shared" si="91"/>
        <v>0</v>
      </c>
    </row>
    <row r="565" spans="1:17" s="159" customFormat="1" ht="25.5" hidden="1">
      <c r="A565" s="30"/>
      <c r="B565" s="31" t="s">
        <v>659</v>
      </c>
      <c r="C565" s="30" t="s">
        <v>93</v>
      </c>
      <c r="D565" s="33"/>
      <c r="E565" s="33"/>
      <c r="F565" s="33">
        <f t="shared" si="94"/>
        <v>0</v>
      </c>
      <c r="G565" s="34">
        <f t="shared" si="90"/>
        <v>0</v>
      </c>
      <c r="H565" s="34"/>
      <c r="I565" s="34"/>
      <c r="J565" s="160">
        <f t="shared" si="92"/>
        <v>0</v>
      </c>
      <c r="L565" s="5"/>
      <c r="M565" s="5"/>
      <c r="O565" s="34">
        <f t="shared" si="93"/>
        <v>0</v>
      </c>
      <c r="Q565" s="34">
        <f t="shared" si="91"/>
        <v>0</v>
      </c>
    </row>
    <row r="566" spans="1:17" s="159" customFormat="1" ht="12.75" hidden="1">
      <c r="A566" s="30"/>
      <c r="B566" s="31" t="s">
        <v>660</v>
      </c>
      <c r="C566" s="30" t="s">
        <v>93</v>
      </c>
      <c r="D566" s="33"/>
      <c r="E566" s="33"/>
      <c r="F566" s="33">
        <f t="shared" si="94"/>
        <v>0</v>
      </c>
      <c r="G566" s="34">
        <f t="shared" si="90"/>
        <v>0</v>
      </c>
      <c r="H566" s="34"/>
      <c r="I566" s="34"/>
      <c r="J566" s="160">
        <f t="shared" si="92"/>
        <v>0</v>
      </c>
      <c r="L566" s="5"/>
      <c r="M566" s="5"/>
      <c r="O566" s="34">
        <f t="shared" si="93"/>
        <v>0</v>
      </c>
      <c r="Q566" s="34">
        <f t="shared" si="91"/>
        <v>0</v>
      </c>
    </row>
    <row r="567" spans="1:17" s="159" customFormat="1" ht="12.75" hidden="1">
      <c r="A567" s="30"/>
      <c r="B567" s="31" t="s">
        <v>661</v>
      </c>
      <c r="C567" s="30" t="s">
        <v>93</v>
      </c>
      <c r="D567" s="33"/>
      <c r="E567" s="33"/>
      <c r="F567" s="33">
        <f t="shared" si="94"/>
        <v>0</v>
      </c>
      <c r="G567" s="34">
        <f t="shared" si="90"/>
        <v>0</v>
      </c>
      <c r="H567" s="34"/>
      <c r="I567" s="34"/>
      <c r="J567" s="160">
        <f t="shared" si="92"/>
        <v>0</v>
      </c>
      <c r="L567" s="5"/>
      <c r="M567" s="5"/>
      <c r="O567" s="34">
        <f t="shared" si="93"/>
        <v>0</v>
      </c>
      <c r="Q567" s="34">
        <f t="shared" si="91"/>
        <v>0</v>
      </c>
    </row>
    <row r="568" spans="1:17" s="159" customFormat="1" ht="25.5" hidden="1">
      <c r="A568" s="30"/>
      <c r="B568" s="31" t="s">
        <v>662</v>
      </c>
      <c r="C568" s="30" t="s">
        <v>93</v>
      </c>
      <c r="D568" s="33"/>
      <c r="E568" s="33"/>
      <c r="F568" s="33">
        <f t="shared" si="94"/>
        <v>0</v>
      </c>
      <c r="G568" s="34">
        <f t="shared" si="90"/>
        <v>0</v>
      </c>
      <c r="H568" s="34"/>
      <c r="I568" s="34"/>
      <c r="J568" s="160">
        <f t="shared" si="92"/>
        <v>0</v>
      </c>
      <c r="L568" s="5"/>
      <c r="M568" s="5"/>
      <c r="O568" s="34">
        <f t="shared" si="93"/>
        <v>0</v>
      </c>
      <c r="Q568" s="34">
        <f t="shared" si="91"/>
        <v>0</v>
      </c>
    </row>
    <row r="569" spans="1:17" s="159" customFormat="1" ht="25.5" hidden="1">
      <c r="A569" s="30"/>
      <c r="B569" s="31" t="s">
        <v>663</v>
      </c>
      <c r="C569" s="30" t="s">
        <v>93</v>
      </c>
      <c r="D569" s="33"/>
      <c r="E569" s="33"/>
      <c r="F569" s="33">
        <f t="shared" si="94"/>
        <v>0</v>
      </c>
      <c r="G569" s="34">
        <f t="shared" si="90"/>
        <v>0</v>
      </c>
      <c r="H569" s="34"/>
      <c r="I569" s="34"/>
      <c r="J569" s="160">
        <f t="shared" si="92"/>
        <v>0</v>
      </c>
      <c r="L569" s="5"/>
      <c r="M569" s="5"/>
      <c r="O569" s="34">
        <f t="shared" si="93"/>
        <v>0</v>
      </c>
      <c r="Q569" s="34">
        <f t="shared" si="91"/>
        <v>0</v>
      </c>
    </row>
    <row r="570" spans="1:17" s="159" customFormat="1" ht="25.5" hidden="1">
      <c r="A570" s="30"/>
      <c r="B570" s="31" t="s">
        <v>664</v>
      </c>
      <c r="C570" s="30" t="s">
        <v>93</v>
      </c>
      <c r="D570" s="33"/>
      <c r="E570" s="33"/>
      <c r="F570" s="33">
        <f t="shared" si="94"/>
        <v>0</v>
      </c>
      <c r="G570" s="34">
        <f t="shared" si="90"/>
        <v>0</v>
      </c>
      <c r="H570" s="34"/>
      <c r="I570" s="34"/>
      <c r="J570" s="160">
        <f t="shared" si="92"/>
        <v>0</v>
      </c>
      <c r="L570" s="5"/>
      <c r="M570" s="5"/>
      <c r="O570" s="34">
        <f t="shared" si="93"/>
        <v>0</v>
      </c>
      <c r="Q570" s="34">
        <f t="shared" si="91"/>
        <v>0</v>
      </c>
    </row>
    <row r="571" spans="1:17" s="159" customFormat="1" ht="25.5" hidden="1">
      <c r="A571" s="30"/>
      <c r="B571" s="31" t="s">
        <v>665</v>
      </c>
      <c r="C571" s="30" t="s">
        <v>93</v>
      </c>
      <c r="D571" s="33"/>
      <c r="E571" s="33"/>
      <c r="F571" s="33">
        <f t="shared" si="94"/>
        <v>0</v>
      </c>
      <c r="G571" s="34">
        <f t="shared" si="90"/>
        <v>0</v>
      </c>
      <c r="H571" s="34"/>
      <c r="I571" s="34"/>
      <c r="J571" s="160">
        <f t="shared" si="92"/>
        <v>0</v>
      </c>
      <c r="L571" s="5"/>
      <c r="M571" s="5"/>
      <c r="O571" s="34">
        <f t="shared" si="93"/>
        <v>0</v>
      </c>
      <c r="Q571" s="34">
        <f t="shared" si="91"/>
        <v>0</v>
      </c>
    </row>
    <row r="572" spans="1:17" s="159" customFormat="1" ht="25.5" hidden="1">
      <c r="A572" s="30"/>
      <c r="B572" s="31" t="s">
        <v>666</v>
      </c>
      <c r="C572" s="30" t="s">
        <v>93</v>
      </c>
      <c r="D572" s="33"/>
      <c r="E572" s="33"/>
      <c r="F572" s="33">
        <f t="shared" si="94"/>
        <v>0</v>
      </c>
      <c r="G572" s="34">
        <f t="shared" si="90"/>
        <v>0</v>
      </c>
      <c r="H572" s="34"/>
      <c r="I572" s="34"/>
      <c r="J572" s="160">
        <f t="shared" si="92"/>
        <v>0</v>
      </c>
      <c r="L572" s="5"/>
      <c r="M572" s="5"/>
      <c r="O572" s="34">
        <f t="shared" si="93"/>
        <v>0</v>
      </c>
      <c r="Q572" s="34">
        <f t="shared" si="91"/>
        <v>0</v>
      </c>
    </row>
    <row r="573" spans="1:17" s="159" customFormat="1" ht="38.25" hidden="1">
      <c r="A573" s="30"/>
      <c r="B573" s="31" t="s">
        <v>667</v>
      </c>
      <c r="C573" s="30" t="s">
        <v>93</v>
      </c>
      <c r="D573" s="33"/>
      <c r="E573" s="33"/>
      <c r="F573" s="33">
        <f t="shared" si="94"/>
        <v>0</v>
      </c>
      <c r="G573" s="34">
        <f t="shared" si="90"/>
        <v>0</v>
      </c>
      <c r="H573" s="34"/>
      <c r="I573" s="34"/>
      <c r="J573" s="160">
        <f t="shared" si="92"/>
        <v>0</v>
      </c>
      <c r="L573" s="5"/>
      <c r="M573" s="5"/>
      <c r="O573" s="34">
        <f t="shared" si="93"/>
        <v>0</v>
      </c>
      <c r="Q573" s="34">
        <f t="shared" si="91"/>
        <v>0</v>
      </c>
    </row>
    <row r="574" spans="1:17" s="159" customFormat="1" ht="25.5" hidden="1">
      <c r="A574" s="30"/>
      <c r="B574" s="31" t="s">
        <v>668</v>
      </c>
      <c r="C574" s="30" t="s">
        <v>93</v>
      </c>
      <c r="D574" s="33"/>
      <c r="E574" s="33"/>
      <c r="F574" s="33">
        <f t="shared" si="94"/>
        <v>0</v>
      </c>
      <c r="G574" s="34">
        <f t="shared" si="90"/>
        <v>0</v>
      </c>
      <c r="H574" s="34"/>
      <c r="I574" s="34"/>
      <c r="J574" s="160">
        <f t="shared" si="92"/>
        <v>0</v>
      </c>
      <c r="L574" s="5"/>
      <c r="M574" s="5"/>
      <c r="O574" s="34">
        <f t="shared" si="93"/>
        <v>0</v>
      </c>
      <c r="Q574" s="34">
        <f t="shared" si="91"/>
        <v>0</v>
      </c>
    </row>
    <row r="575" spans="1:17" s="159" customFormat="1" ht="25.5" hidden="1">
      <c r="A575" s="30"/>
      <c r="B575" s="31" t="s">
        <v>669</v>
      </c>
      <c r="C575" s="30" t="s">
        <v>93</v>
      </c>
      <c r="D575" s="33"/>
      <c r="E575" s="33"/>
      <c r="F575" s="33">
        <f t="shared" si="94"/>
        <v>0</v>
      </c>
      <c r="G575" s="34">
        <f t="shared" si="90"/>
        <v>0</v>
      </c>
      <c r="H575" s="34"/>
      <c r="I575" s="34"/>
      <c r="J575" s="160">
        <f t="shared" si="92"/>
        <v>0</v>
      </c>
      <c r="L575" s="5"/>
      <c r="M575" s="5"/>
      <c r="O575" s="34">
        <f t="shared" si="93"/>
        <v>0</v>
      </c>
      <c r="Q575" s="34">
        <f t="shared" si="91"/>
        <v>0</v>
      </c>
    </row>
    <row r="576" spans="1:17" s="159" customFormat="1" ht="12.75" hidden="1">
      <c r="A576" s="212" t="s">
        <v>670</v>
      </c>
      <c r="B576" s="212"/>
      <c r="C576" s="212"/>
      <c r="D576" s="212"/>
      <c r="E576" s="212"/>
      <c r="F576" s="24">
        <f>SUM(F564:F575)</f>
        <v>0</v>
      </c>
      <c r="G576" s="34">
        <f t="shared" si="90"/>
        <v>0</v>
      </c>
      <c r="H576" s="34"/>
      <c r="I576" s="34"/>
      <c r="J576" s="160">
        <f t="shared" si="92"/>
        <v>0</v>
      </c>
      <c r="L576" s="5"/>
      <c r="M576" s="5"/>
      <c r="O576" s="34">
        <f t="shared" si="93"/>
        <v>0</v>
      </c>
      <c r="Q576" s="34">
        <f t="shared" si="91"/>
        <v>0</v>
      </c>
    </row>
    <row r="577" spans="1:17" s="159" customFormat="1" ht="9" customHeight="1" hidden="1">
      <c r="A577" s="214"/>
      <c r="B577" s="214"/>
      <c r="C577" s="214"/>
      <c r="D577" s="214"/>
      <c r="E577" s="214"/>
      <c r="F577" s="214"/>
      <c r="G577" s="34">
        <f t="shared" si="90"/>
        <v>0</v>
      </c>
      <c r="H577" s="34"/>
      <c r="I577" s="34"/>
      <c r="J577" s="160">
        <f t="shared" si="92"/>
        <v>0</v>
      </c>
      <c r="L577" s="5"/>
      <c r="M577" s="5"/>
      <c r="O577" s="34">
        <f t="shared" si="93"/>
        <v>0</v>
      </c>
      <c r="Q577" s="34">
        <f t="shared" si="91"/>
        <v>0</v>
      </c>
    </row>
    <row r="578" spans="1:17" s="159" customFormat="1" ht="12.75" hidden="1">
      <c r="A578" s="26" t="s">
        <v>671</v>
      </c>
      <c r="B578" s="43" t="s">
        <v>672</v>
      </c>
      <c r="C578" s="30"/>
      <c r="D578" s="33"/>
      <c r="E578" s="34"/>
      <c r="F578" s="33"/>
      <c r="G578" s="34">
        <f t="shared" si="90"/>
        <v>0</v>
      </c>
      <c r="H578" s="34"/>
      <c r="I578" s="34"/>
      <c r="J578" s="160">
        <f t="shared" si="92"/>
        <v>0</v>
      </c>
      <c r="L578" s="5"/>
      <c r="M578" s="5"/>
      <c r="O578" s="34">
        <f t="shared" si="93"/>
        <v>0</v>
      </c>
      <c r="Q578" s="34">
        <f t="shared" si="91"/>
        <v>0</v>
      </c>
    </row>
    <row r="579" spans="1:17" s="159" customFormat="1" ht="12.75" hidden="1">
      <c r="A579" s="26"/>
      <c r="B579" s="31" t="s">
        <v>673</v>
      </c>
      <c r="C579" s="30" t="s">
        <v>93</v>
      </c>
      <c r="D579" s="33"/>
      <c r="E579" s="33"/>
      <c r="F579" s="33">
        <f t="shared" si="94"/>
        <v>0</v>
      </c>
      <c r="G579" s="34">
        <f t="shared" si="90"/>
        <v>0</v>
      </c>
      <c r="H579" s="34"/>
      <c r="I579" s="34"/>
      <c r="J579" s="160">
        <f t="shared" si="92"/>
        <v>0</v>
      </c>
      <c r="L579" s="5"/>
      <c r="M579" s="5"/>
      <c r="O579" s="34">
        <f t="shared" si="93"/>
        <v>0</v>
      </c>
      <c r="Q579" s="34">
        <f t="shared" si="91"/>
        <v>0</v>
      </c>
    </row>
    <row r="580" spans="1:17" s="159" customFormat="1" ht="12.75" hidden="1">
      <c r="A580" s="26"/>
      <c r="B580" s="31" t="s">
        <v>674</v>
      </c>
      <c r="C580" s="30" t="s">
        <v>93</v>
      </c>
      <c r="D580" s="33"/>
      <c r="E580" s="33"/>
      <c r="F580" s="33">
        <f t="shared" si="94"/>
        <v>0</v>
      </c>
      <c r="G580" s="34">
        <f t="shared" si="90"/>
        <v>0</v>
      </c>
      <c r="H580" s="34"/>
      <c r="I580" s="34"/>
      <c r="J580" s="160">
        <f t="shared" si="92"/>
        <v>0</v>
      </c>
      <c r="L580" s="5"/>
      <c r="M580" s="5"/>
      <c r="O580" s="34">
        <f t="shared" si="93"/>
        <v>0</v>
      </c>
      <c r="Q580" s="34">
        <f t="shared" si="91"/>
        <v>0</v>
      </c>
    </row>
    <row r="581" spans="1:17" s="159" customFormat="1" ht="12.75" hidden="1">
      <c r="A581" s="26"/>
      <c r="B581" s="31" t="s">
        <v>675</v>
      </c>
      <c r="C581" s="30" t="s">
        <v>93</v>
      </c>
      <c r="D581" s="33"/>
      <c r="E581" s="33"/>
      <c r="F581" s="33">
        <f>E581*D581</f>
        <v>0</v>
      </c>
      <c r="G581" s="34">
        <f t="shared" si="90"/>
        <v>0</v>
      </c>
      <c r="H581" s="34"/>
      <c r="I581" s="34"/>
      <c r="J581" s="160">
        <f t="shared" si="92"/>
        <v>0</v>
      </c>
      <c r="L581" s="5"/>
      <c r="M581" s="5"/>
      <c r="O581" s="34">
        <f t="shared" si="93"/>
        <v>0</v>
      </c>
      <c r="Q581" s="34">
        <f t="shared" si="91"/>
        <v>0</v>
      </c>
    </row>
    <row r="582" spans="1:17" s="159" customFormat="1" ht="12.75" hidden="1">
      <c r="A582" s="26"/>
      <c r="B582" s="31" t="s">
        <v>676</v>
      </c>
      <c r="C582" s="30" t="s">
        <v>93</v>
      </c>
      <c r="D582" s="33"/>
      <c r="E582" s="33"/>
      <c r="F582" s="33">
        <f t="shared" si="94"/>
        <v>0</v>
      </c>
      <c r="G582" s="34">
        <f t="shared" si="90"/>
        <v>0</v>
      </c>
      <c r="H582" s="34"/>
      <c r="I582" s="34"/>
      <c r="J582" s="160">
        <f t="shared" si="92"/>
        <v>0</v>
      </c>
      <c r="L582" s="5"/>
      <c r="M582" s="5"/>
      <c r="O582" s="34">
        <f t="shared" si="93"/>
        <v>0</v>
      </c>
      <c r="Q582" s="34">
        <f t="shared" si="91"/>
        <v>0</v>
      </c>
    </row>
    <row r="583" spans="1:17" s="159" customFormat="1" ht="12.75" hidden="1">
      <c r="A583" s="26"/>
      <c r="B583" s="31" t="s">
        <v>677</v>
      </c>
      <c r="C583" s="30" t="s">
        <v>93</v>
      </c>
      <c r="D583" s="33"/>
      <c r="E583" s="33"/>
      <c r="F583" s="33">
        <f t="shared" si="94"/>
        <v>0</v>
      </c>
      <c r="G583" s="34">
        <f t="shared" si="90"/>
        <v>0</v>
      </c>
      <c r="H583" s="34"/>
      <c r="I583" s="34"/>
      <c r="J583" s="160">
        <f t="shared" si="92"/>
        <v>0</v>
      </c>
      <c r="L583" s="5"/>
      <c r="M583" s="5"/>
      <c r="O583" s="34">
        <f t="shared" si="93"/>
        <v>0</v>
      </c>
      <c r="Q583" s="34">
        <f t="shared" si="91"/>
        <v>0</v>
      </c>
    </row>
    <row r="584" spans="1:17" s="159" customFormat="1" ht="12.75" hidden="1">
      <c r="A584" s="26"/>
      <c r="B584" s="31" t="s">
        <v>678</v>
      </c>
      <c r="C584" s="30" t="s">
        <v>93</v>
      </c>
      <c r="D584" s="33"/>
      <c r="E584" s="33"/>
      <c r="F584" s="33">
        <f>E584*D584</f>
        <v>0</v>
      </c>
      <c r="G584" s="34">
        <f t="shared" si="90"/>
        <v>0</v>
      </c>
      <c r="H584" s="34"/>
      <c r="I584" s="34"/>
      <c r="J584" s="160">
        <f t="shared" si="92"/>
        <v>0</v>
      </c>
      <c r="L584" s="5"/>
      <c r="M584" s="5"/>
      <c r="O584" s="34">
        <f t="shared" si="93"/>
        <v>0</v>
      </c>
      <c r="Q584" s="34">
        <f t="shared" si="91"/>
        <v>0</v>
      </c>
    </row>
    <row r="585" spans="1:17" s="159" customFormat="1" ht="12.75" hidden="1">
      <c r="A585" s="26"/>
      <c r="B585" s="31" t="s">
        <v>679</v>
      </c>
      <c r="C585" s="30" t="s">
        <v>93</v>
      </c>
      <c r="D585" s="33"/>
      <c r="E585" s="33"/>
      <c r="F585" s="33">
        <f t="shared" si="94"/>
        <v>0</v>
      </c>
      <c r="G585" s="34">
        <f t="shared" si="90"/>
        <v>0</v>
      </c>
      <c r="H585" s="34"/>
      <c r="I585" s="34"/>
      <c r="J585" s="160">
        <f t="shared" si="92"/>
        <v>0</v>
      </c>
      <c r="L585" s="5"/>
      <c r="M585" s="5"/>
      <c r="O585" s="34">
        <f t="shared" si="93"/>
        <v>0</v>
      </c>
      <c r="Q585" s="34">
        <f t="shared" si="91"/>
        <v>0</v>
      </c>
    </row>
    <row r="586" spans="1:17" s="159" customFormat="1" ht="12.75" hidden="1">
      <c r="A586" s="26"/>
      <c r="B586" s="31" t="s">
        <v>680</v>
      </c>
      <c r="C586" s="30" t="s">
        <v>93</v>
      </c>
      <c r="D586" s="33"/>
      <c r="E586" s="33"/>
      <c r="F586" s="33">
        <f t="shared" si="94"/>
        <v>0</v>
      </c>
      <c r="G586" s="34">
        <f t="shared" si="90"/>
        <v>0</v>
      </c>
      <c r="H586" s="34"/>
      <c r="I586" s="34"/>
      <c r="J586" s="160">
        <f t="shared" si="92"/>
        <v>0</v>
      </c>
      <c r="L586" s="5"/>
      <c r="M586" s="5"/>
      <c r="O586" s="34">
        <f t="shared" si="93"/>
        <v>0</v>
      </c>
      <c r="Q586" s="34">
        <f t="shared" si="91"/>
        <v>0</v>
      </c>
    </row>
    <row r="587" spans="1:17" s="159" customFormat="1" ht="12.75" hidden="1">
      <c r="A587" s="30"/>
      <c r="B587" s="31" t="s">
        <v>681</v>
      </c>
      <c r="C587" s="30" t="s">
        <v>93</v>
      </c>
      <c r="D587" s="33"/>
      <c r="E587" s="33"/>
      <c r="F587" s="33">
        <f t="shared" si="94"/>
        <v>0</v>
      </c>
      <c r="G587" s="34">
        <f t="shared" si="90"/>
        <v>0</v>
      </c>
      <c r="H587" s="34"/>
      <c r="I587" s="34"/>
      <c r="J587" s="160">
        <f t="shared" si="92"/>
        <v>0</v>
      </c>
      <c r="L587" s="5"/>
      <c r="M587" s="5"/>
      <c r="O587" s="34">
        <f t="shared" si="93"/>
        <v>0</v>
      </c>
      <c r="Q587" s="34">
        <f t="shared" si="91"/>
        <v>0</v>
      </c>
    </row>
    <row r="588" spans="1:17" s="159" customFormat="1" ht="12.75" hidden="1">
      <c r="A588" s="26"/>
      <c r="B588" s="31" t="s">
        <v>689</v>
      </c>
      <c r="C588" s="30" t="s">
        <v>93</v>
      </c>
      <c r="D588" s="33"/>
      <c r="E588" s="33"/>
      <c r="F588" s="33">
        <f>E588*D588</f>
        <v>0</v>
      </c>
      <c r="G588" s="34">
        <f t="shared" si="90"/>
        <v>0</v>
      </c>
      <c r="H588" s="34"/>
      <c r="I588" s="34"/>
      <c r="J588" s="160">
        <f t="shared" si="92"/>
        <v>0</v>
      </c>
      <c r="L588" s="5"/>
      <c r="M588" s="5"/>
      <c r="O588" s="34">
        <f t="shared" si="93"/>
        <v>0</v>
      </c>
      <c r="Q588" s="34">
        <f t="shared" si="91"/>
        <v>0</v>
      </c>
    </row>
    <row r="589" spans="1:17" s="159" customFormat="1" ht="12.75" hidden="1">
      <c r="A589" s="26"/>
      <c r="B589" s="31" t="s">
        <v>690</v>
      </c>
      <c r="C589" s="30" t="s">
        <v>93</v>
      </c>
      <c r="D589" s="33"/>
      <c r="E589" s="33"/>
      <c r="F589" s="33">
        <f t="shared" si="94"/>
        <v>0</v>
      </c>
      <c r="G589" s="34">
        <f t="shared" si="90"/>
        <v>0</v>
      </c>
      <c r="H589" s="34"/>
      <c r="I589" s="34"/>
      <c r="J589" s="160">
        <f t="shared" si="92"/>
        <v>0</v>
      </c>
      <c r="L589" s="5"/>
      <c r="M589" s="5"/>
      <c r="O589" s="34">
        <f t="shared" si="93"/>
        <v>0</v>
      </c>
      <c r="Q589" s="34">
        <f t="shared" si="91"/>
        <v>0</v>
      </c>
    </row>
    <row r="590" spans="1:17" s="159" customFormat="1" ht="12.75" hidden="1">
      <c r="A590" s="26"/>
      <c r="B590" s="31" t="s">
        <v>691</v>
      </c>
      <c r="C590" s="30" t="s">
        <v>93</v>
      </c>
      <c r="D590" s="33"/>
      <c r="E590" s="33"/>
      <c r="F590" s="33">
        <f t="shared" si="94"/>
        <v>0</v>
      </c>
      <c r="G590" s="34">
        <f t="shared" si="90"/>
        <v>0</v>
      </c>
      <c r="H590" s="34"/>
      <c r="I590" s="34"/>
      <c r="J590" s="160">
        <f t="shared" si="92"/>
        <v>0</v>
      </c>
      <c r="L590" s="5"/>
      <c r="M590" s="5"/>
      <c r="O590" s="34">
        <f t="shared" si="93"/>
        <v>0</v>
      </c>
      <c r="Q590" s="34">
        <f t="shared" si="91"/>
        <v>0</v>
      </c>
    </row>
    <row r="591" spans="1:17" s="159" customFormat="1" ht="25.5" hidden="1">
      <c r="A591" s="26"/>
      <c r="B591" s="31" t="s">
        <v>692</v>
      </c>
      <c r="C591" s="30" t="s">
        <v>93</v>
      </c>
      <c r="D591" s="33"/>
      <c r="E591" s="33"/>
      <c r="F591" s="33">
        <f t="shared" si="94"/>
        <v>0</v>
      </c>
      <c r="G591" s="34">
        <f t="shared" si="90"/>
        <v>0</v>
      </c>
      <c r="H591" s="34"/>
      <c r="I591" s="34"/>
      <c r="J591" s="160">
        <f t="shared" si="92"/>
        <v>0</v>
      </c>
      <c r="L591" s="5"/>
      <c r="M591" s="5"/>
      <c r="O591" s="34">
        <f t="shared" si="93"/>
        <v>0</v>
      </c>
      <c r="Q591" s="34">
        <f t="shared" si="91"/>
        <v>0</v>
      </c>
    </row>
    <row r="592" spans="1:17" s="159" customFormat="1" ht="12.75" customHeight="1" hidden="1">
      <c r="A592" s="26"/>
      <c r="B592" s="31" t="s">
        <v>693</v>
      </c>
      <c r="C592" s="30" t="s">
        <v>93</v>
      </c>
      <c r="D592" s="33"/>
      <c r="E592" s="33"/>
      <c r="F592" s="33">
        <f t="shared" si="94"/>
        <v>0</v>
      </c>
      <c r="G592" s="34">
        <f aca="true" t="shared" si="95" ref="G592:G655">Q592</f>
        <v>0</v>
      </c>
      <c r="H592" s="34"/>
      <c r="I592" s="34"/>
      <c r="J592" s="160">
        <f t="shared" si="92"/>
        <v>0</v>
      </c>
      <c r="L592" s="5"/>
      <c r="M592" s="5"/>
      <c r="O592" s="34">
        <f t="shared" si="93"/>
        <v>0</v>
      </c>
      <c r="Q592" s="34">
        <f aca="true" t="shared" si="96" ref="Q592:Q655">O592/$P$13</f>
        <v>0</v>
      </c>
    </row>
    <row r="593" spans="1:17" s="159" customFormat="1" ht="12.75" customHeight="1" hidden="1">
      <c r="A593" s="26"/>
      <c r="B593" s="31" t="s">
        <v>694</v>
      </c>
      <c r="C593" s="30" t="s">
        <v>93</v>
      </c>
      <c r="D593" s="33"/>
      <c r="E593" s="33"/>
      <c r="F593" s="33">
        <f t="shared" si="94"/>
        <v>0</v>
      </c>
      <c r="G593" s="34">
        <f t="shared" si="95"/>
        <v>0</v>
      </c>
      <c r="H593" s="34"/>
      <c r="I593" s="34"/>
      <c r="J593" s="160">
        <f t="shared" si="92"/>
        <v>0</v>
      </c>
      <c r="L593" s="5"/>
      <c r="M593" s="5"/>
      <c r="O593" s="34">
        <f t="shared" si="93"/>
        <v>0</v>
      </c>
      <c r="Q593" s="34">
        <f t="shared" si="96"/>
        <v>0</v>
      </c>
    </row>
    <row r="594" spans="1:17" s="159" customFormat="1" ht="25.5" hidden="1">
      <c r="A594" s="77"/>
      <c r="B594" s="78" t="s">
        <v>695</v>
      </c>
      <c r="C594" s="79" t="s">
        <v>93</v>
      </c>
      <c r="D594" s="80"/>
      <c r="E594" s="80"/>
      <c r="F594" s="80">
        <f t="shared" si="94"/>
        <v>0</v>
      </c>
      <c r="G594" s="34">
        <f t="shared" si="95"/>
        <v>0</v>
      </c>
      <c r="H594" s="34"/>
      <c r="I594" s="34"/>
      <c r="J594" s="160">
        <f t="shared" si="92"/>
        <v>0</v>
      </c>
      <c r="L594" s="5"/>
      <c r="M594" s="5"/>
      <c r="O594" s="34">
        <f t="shared" si="93"/>
        <v>0</v>
      </c>
      <c r="Q594" s="34">
        <f t="shared" si="96"/>
        <v>0</v>
      </c>
    </row>
    <row r="595" spans="1:17" s="159" customFormat="1" ht="12.75" hidden="1">
      <c r="A595" s="228" t="s">
        <v>696</v>
      </c>
      <c r="B595" s="229"/>
      <c r="C595" s="229"/>
      <c r="D595" s="229"/>
      <c r="E595" s="229"/>
      <c r="F595" s="81">
        <f>SUM(F579:F594)</f>
        <v>0</v>
      </c>
      <c r="G595" s="34">
        <f t="shared" si="95"/>
        <v>0</v>
      </c>
      <c r="H595" s="34"/>
      <c r="I595" s="34"/>
      <c r="J595" s="160">
        <f t="shared" si="92"/>
        <v>0</v>
      </c>
      <c r="L595" s="5"/>
      <c r="M595" s="5"/>
      <c r="O595" s="34">
        <f t="shared" si="93"/>
        <v>0</v>
      </c>
      <c r="Q595" s="34">
        <f t="shared" si="96"/>
        <v>0</v>
      </c>
    </row>
    <row r="596" spans="1:17" s="159" customFormat="1" ht="12.75" hidden="1">
      <c r="A596" s="26" t="s">
        <v>697</v>
      </c>
      <c r="B596" s="217" t="s">
        <v>698</v>
      </c>
      <c r="C596" s="218"/>
      <c r="D596" s="218"/>
      <c r="E596" s="218"/>
      <c r="F596" s="218"/>
      <c r="G596" s="34">
        <f t="shared" si="95"/>
        <v>0</v>
      </c>
      <c r="H596" s="34"/>
      <c r="I596" s="34"/>
      <c r="J596" s="160">
        <f t="shared" si="92"/>
        <v>0</v>
      </c>
      <c r="L596" s="5"/>
      <c r="M596" s="5"/>
      <c r="O596" s="34">
        <f t="shared" si="93"/>
        <v>0</v>
      </c>
      <c r="Q596" s="34">
        <f t="shared" si="96"/>
        <v>0</v>
      </c>
    </row>
    <row r="597" spans="1:17" s="159" customFormat="1" ht="12.75" hidden="1">
      <c r="A597" s="26" t="s">
        <v>699</v>
      </c>
      <c r="B597" s="209" t="s">
        <v>700</v>
      </c>
      <c r="C597" s="209"/>
      <c r="D597" s="209"/>
      <c r="E597" s="209"/>
      <c r="F597" s="209"/>
      <c r="G597" s="34">
        <f t="shared" si="95"/>
        <v>0</v>
      </c>
      <c r="H597" s="34"/>
      <c r="I597" s="34"/>
      <c r="J597" s="160">
        <f t="shared" si="92"/>
        <v>0</v>
      </c>
      <c r="L597" s="5"/>
      <c r="M597" s="5"/>
      <c r="O597" s="34">
        <f t="shared" si="93"/>
        <v>0</v>
      </c>
      <c r="Q597" s="34">
        <f t="shared" si="96"/>
        <v>0</v>
      </c>
    </row>
    <row r="598" spans="1:17" s="159" customFormat="1" ht="12.75" customHeight="1" hidden="1">
      <c r="A598" s="30"/>
      <c r="B598" s="31" t="s">
        <v>701</v>
      </c>
      <c r="C598" s="30" t="s">
        <v>93</v>
      </c>
      <c r="D598" s="33"/>
      <c r="E598" s="33"/>
      <c r="F598" s="33">
        <f aca="true" t="shared" si="97" ref="F598:F604">E598*D598</f>
        <v>0</v>
      </c>
      <c r="G598" s="34">
        <f t="shared" si="95"/>
        <v>0</v>
      </c>
      <c r="H598" s="34"/>
      <c r="I598" s="34"/>
      <c r="J598" s="160">
        <f t="shared" si="92"/>
        <v>0</v>
      </c>
      <c r="L598" s="5"/>
      <c r="M598" s="5"/>
      <c r="O598" s="34">
        <f t="shared" si="93"/>
        <v>0</v>
      </c>
      <c r="Q598" s="34">
        <f t="shared" si="96"/>
        <v>0</v>
      </c>
    </row>
    <row r="599" spans="1:17" s="159" customFormat="1" ht="12.75" customHeight="1" hidden="1">
      <c r="A599" s="30"/>
      <c r="B599" s="31" t="s">
        <v>702</v>
      </c>
      <c r="C599" s="30" t="s">
        <v>93</v>
      </c>
      <c r="D599" s="33"/>
      <c r="E599" s="33"/>
      <c r="F599" s="33">
        <f t="shared" si="97"/>
        <v>0</v>
      </c>
      <c r="G599" s="34">
        <f t="shared" si="95"/>
        <v>0</v>
      </c>
      <c r="H599" s="34"/>
      <c r="I599" s="34"/>
      <c r="J599" s="160">
        <f t="shared" si="92"/>
        <v>0</v>
      </c>
      <c r="L599" s="5"/>
      <c r="M599" s="5"/>
      <c r="O599" s="34">
        <f t="shared" si="93"/>
        <v>0</v>
      </c>
      <c r="Q599" s="34">
        <f t="shared" si="96"/>
        <v>0</v>
      </c>
    </row>
    <row r="600" spans="1:17" s="159" customFormat="1" ht="25.5" hidden="1">
      <c r="A600" s="30"/>
      <c r="B600" s="31" t="s">
        <v>703</v>
      </c>
      <c r="C600" s="30" t="s">
        <v>93</v>
      </c>
      <c r="D600" s="33"/>
      <c r="E600" s="33"/>
      <c r="F600" s="33">
        <f t="shared" si="97"/>
        <v>0</v>
      </c>
      <c r="G600" s="34">
        <f t="shared" si="95"/>
        <v>0</v>
      </c>
      <c r="H600" s="34"/>
      <c r="I600" s="34"/>
      <c r="J600" s="160">
        <f t="shared" si="92"/>
        <v>0</v>
      </c>
      <c r="L600" s="5"/>
      <c r="M600" s="5"/>
      <c r="O600" s="34">
        <f t="shared" si="93"/>
        <v>0</v>
      </c>
      <c r="Q600" s="34">
        <f t="shared" si="96"/>
        <v>0</v>
      </c>
    </row>
    <row r="601" spans="1:17" s="159" customFormat="1" ht="12.75" hidden="1">
      <c r="A601" s="30"/>
      <c r="B601" s="31" t="s">
        <v>704</v>
      </c>
      <c r="C601" s="30" t="s">
        <v>93</v>
      </c>
      <c r="D601" s="33"/>
      <c r="E601" s="33"/>
      <c r="F601" s="33">
        <f t="shared" si="97"/>
        <v>0</v>
      </c>
      <c r="G601" s="34">
        <f t="shared" si="95"/>
        <v>0</v>
      </c>
      <c r="H601" s="34"/>
      <c r="I601" s="34"/>
      <c r="J601" s="160">
        <f t="shared" si="92"/>
        <v>0</v>
      </c>
      <c r="L601" s="5"/>
      <c r="M601" s="5"/>
      <c r="O601" s="34">
        <f t="shared" si="93"/>
        <v>0</v>
      </c>
      <c r="Q601" s="34">
        <f t="shared" si="96"/>
        <v>0</v>
      </c>
    </row>
    <row r="602" spans="1:17" s="159" customFormat="1" ht="38.25" hidden="1">
      <c r="A602" s="30"/>
      <c r="B602" s="31" t="s">
        <v>705</v>
      </c>
      <c r="C602" s="30" t="s">
        <v>93</v>
      </c>
      <c r="D602" s="33"/>
      <c r="E602" s="33"/>
      <c r="F602" s="33">
        <f t="shared" si="97"/>
        <v>0</v>
      </c>
      <c r="G602" s="34">
        <f t="shared" si="95"/>
        <v>0</v>
      </c>
      <c r="H602" s="34"/>
      <c r="I602" s="34"/>
      <c r="J602" s="160">
        <f t="shared" si="92"/>
        <v>0</v>
      </c>
      <c r="L602" s="5"/>
      <c r="M602" s="5"/>
      <c r="O602" s="34">
        <f t="shared" si="93"/>
        <v>0</v>
      </c>
      <c r="Q602" s="34">
        <f t="shared" si="96"/>
        <v>0</v>
      </c>
    </row>
    <row r="603" spans="1:17" s="159" customFormat="1" ht="38.25" hidden="1">
      <c r="A603" s="30"/>
      <c r="B603" s="31" t="s">
        <v>706</v>
      </c>
      <c r="C603" s="30" t="s">
        <v>93</v>
      </c>
      <c r="D603" s="33"/>
      <c r="E603" s="33"/>
      <c r="F603" s="33">
        <f t="shared" si="97"/>
        <v>0</v>
      </c>
      <c r="G603" s="34">
        <f t="shared" si="95"/>
        <v>0</v>
      </c>
      <c r="H603" s="34"/>
      <c r="I603" s="34"/>
      <c r="J603" s="160">
        <f t="shared" si="92"/>
        <v>0</v>
      </c>
      <c r="L603" s="5"/>
      <c r="M603" s="5"/>
      <c r="O603" s="34">
        <f t="shared" si="93"/>
        <v>0</v>
      </c>
      <c r="Q603" s="34">
        <f t="shared" si="96"/>
        <v>0</v>
      </c>
    </row>
    <row r="604" spans="1:17" s="159" customFormat="1" ht="63.75" hidden="1">
      <c r="A604" s="30"/>
      <c r="B604" s="31" t="s">
        <v>707</v>
      </c>
      <c r="C604" s="30" t="s">
        <v>93</v>
      </c>
      <c r="D604" s="33"/>
      <c r="E604" s="33"/>
      <c r="F604" s="33">
        <f t="shared" si="97"/>
        <v>0</v>
      </c>
      <c r="G604" s="34">
        <f t="shared" si="95"/>
        <v>0</v>
      </c>
      <c r="H604" s="34"/>
      <c r="I604" s="34"/>
      <c r="J604" s="160">
        <f t="shared" si="92"/>
        <v>0</v>
      </c>
      <c r="L604" s="5"/>
      <c r="M604" s="5"/>
      <c r="O604" s="34">
        <f t="shared" si="93"/>
        <v>0</v>
      </c>
      <c r="Q604" s="34">
        <f t="shared" si="96"/>
        <v>0</v>
      </c>
    </row>
    <row r="605" spans="1:17" s="159" customFormat="1" ht="12.75" hidden="1">
      <c r="A605" s="212" t="s">
        <v>708</v>
      </c>
      <c r="B605" s="212"/>
      <c r="C605" s="212"/>
      <c r="D605" s="212"/>
      <c r="E605" s="212"/>
      <c r="F605" s="24">
        <f>SUM(F598:F604)</f>
        <v>0</v>
      </c>
      <c r="G605" s="34">
        <f t="shared" si="95"/>
        <v>0</v>
      </c>
      <c r="H605" s="34"/>
      <c r="I605" s="34"/>
      <c r="J605" s="160">
        <f t="shared" si="92"/>
        <v>0</v>
      </c>
      <c r="L605" s="5"/>
      <c r="M605" s="5"/>
      <c r="O605" s="34">
        <f t="shared" si="93"/>
        <v>0</v>
      </c>
      <c r="Q605" s="34">
        <f t="shared" si="96"/>
        <v>0</v>
      </c>
    </row>
    <row r="606" spans="1:17" s="159" customFormat="1" ht="12.75" hidden="1">
      <c r="A606" s="213"/>
      <c r="B606" s="213"/>
      <c r="C606" s="213"/>
      <c r="D606" s="213"/>
      <c r="E606" s="213"/>
      <c r="F606" s="213"/>
      <c r="G606" s="34">
        <f t="shared" si="95"/>
        <v>0</v>
      </c>
      <c r="H606" s="34"/>
      <c r="I606" s="34"/>
      <c r="J606" s="160">
        <f t="shared" si="92"/>
        <v>0</v>
      </c>
      <c r="L606" s="5"/>
      <c r="M606" s="5"/>
      <c r="O606" s="34">
        <f t="shared" si="93"/>
        <v>0</v>
      </c>
      <c r="Q606" s="34">
        <f t="shared" si="96"/>
        <v>0</v>
      </c>
    </row>
    <row r="607" spans="1:17" s="159" customFormat="1" ht="12.75" hidden="1">
      <c r="A607" s="26" t="s">
        <v>709</v>
      </c>
      <c r="B607" s="62" t="s">
        <v>710</v>
      </c>
      <c r="C607" s="52"/>
      <c r="D607" s="33"/>
      <c r="E607" s="61"/>
      <c r="F607" s="29"/>
      <c r="G607" s="34">
        <f t="shared" si="95"/>
        <v>0</v>
      </c>
      <c r="H607" s="34"/>
      <c r="I607" s="34"/>
      <c r="J607" s="160">
        <f t="shared" si="92"/>
        <v>0</v>
      </c>
      <c r="L607" s="5"/>
      <c r="M607" s="5"/>
      <c r="O607" s="34">
        <f t="shared" si="93"/>
        <v>0</v>
      </c>
      <c r="Q607" s="34">
        <f t="shared" si="96"/>
        <v>0</v>
      </c>
    </row>
    <row r="608" spans="1:17" s="159" customFormat="1" ht="12.75" hidden="1">
      <c r="A608" s="30"/>
      <c r="B608" s="31" t="s">
        <v>711</v>
      </c>
      <c r="C608" s="30" t="s">
        <v>93</v>
      </c>
      <c r="D608" s="33"/>
      <c r="E608" s="33"/>
      <c r="F608" s="33">
        <f aca="true" t="shared" si="98" ref="F608:F620">E608*D608</f>
        <v>0</v>
      </c>
      <c r="G608" s="34">
        <f t="shared" si="95"/>
        <v>0</v>
      </c>
      <c r="H608" s="34"/>
      <c r="I608" s="34"/>
      <c r="J608" s="160">
        <f t="shared" si="92"/>
        <v>0</v>
      </c>
      <c r="L608" s="5"/>
      <c r="M608" s="5"/>
      <c r="O608" s="34">
        <f t="shared" si="93"/>
        <v>0</v>
      </c>
      <c r="Q608" s="34">
        <f t="shared" si="96"/>
        <v>0</v>
      </c>
    </row>
    <row r="609" spans="1:17" s="159" customFormat="1" ht="12.75" hidden="1">
      <c r="A609" s="30"/>
      <c r="B609" s="31" t="s">
        <v>712</v>
      </c>
      <c r="C609" s="30" t="s">
        <v>93</v>
      </c>
      <c r="D609" s="33"/>
      <c r="E609" s="33"/>
      <c r="F609" s="33">
        <f t="shared" si="98"/>
        <v>0</v>
      </c>
      <c r="G609" s="34">
        <f t="shared" si="95"/>
        <v>0</v>
      </c>
      <c r="H609" s="34"/>
      <c r="I609" s="34"/>
      <c r="J609" s="160">
        <f t="shared" si="92"/>
        <v>0</v>
      </c>
      <c r="L609" s="5"/>
      <c r="M609" s="5"/>
      <c r="O609" s="34">
        <f t="shared" si="93"/>
        <v>0</v>
      </c>
      <c r="Q609" s="34">
        <f t="shared" si="96"/>
        <v>0</v>
      </c>
    </row>
    <row r="610" spans="1:17" s="159" customFormat="1" ht="12.75" hidden="1">
      <c r="A610" s="30"/>
      <c r="B610" s="31" t="s">
        <v>713</v>
      </c>
      <c r="C610" s="30" t="s">
        <v>93</v>
      </c>
      <c r="D610" s="33"/>
      <c r="E610" s="33"/>
      <c r="F610" s="33">
        <f t="shared" si="98"/>
        <v>0</v>
      </c>
      <c r="G610" s="34">
        <f t="shared" si="95"/>
        <v>0</v>
      </c>
      <c r="H610" s="34"/>
      <c r="I610" s="34"/>
      <c r="J610" s="160">
        <f t="shared" si="92"/>
        <v>0</v>
      </c>
      <c r="L610" s="5"/>
      <c r="M610" s="5"/>
      <c r="O610" s="34">
        <f t="shared" si="93"/>
        <v>0</v>
      </c>
      <c r="Q610" s="34">
        <f t="shared" si="96"/>
        <v>0</v>
      </c>
    </row>
    <row r="611" spans="1:17" s="159" customFormat="1" ht="12.75" hidden="1">
      <c r="A611" s="30"/>
      <c r="B611" s="31" t="s">
        <v>714</v>
      </c>
      <c r="C611" s="30" t="s">
        <v>93</v>
      </c>
      <c r="D611" s="33"/>
      <c r="E611" s="33"/>
      <c r="F611" s="33">
        <f t="shared" si="98"/>
        <v>0</v>
      </c>
      <c r="G611" s="34">
        <f t="shared" si="95"/>
        <v>0</v>
      </c>
      <c r="H611" s="34"/>
      <c r="I611" s="34"/>
      <c r="J611" s="160">
        <f t="shared" si="92"/>
        <v>0</v>
      </c>
      <c r="L611" s="5"/>
      <c r="M611" s="5"/>
      <c r="O611" s="34">
        <f t="shared" si="93"/>
        <v>0</v>
      </c>
      <c r="Q611" s="34">
        <f t="shared" si="96"/>
        <v>0</v>
      </c>
    </row>
    <row r="612" spans="1:17" s="159" customFormat="1" ht="12.75" hidden="1">
      <c r="A612" s="30"/>
      <c r="B612" s="31" t="s">
        <v>715</v>
      </c>
      <c r="C612" s="30" t="s">
        <v>93</v>
      </c>
      <c r="D612" s="33"/>
      <c r="E612" s="33"/>
      <c r="F612" s="33">
        <f t="shared" si="98"/>
        <v>0</v>
      </c>
      <c r="G612" s="34">
        <f t="shared" si="95"/>
        <v>0</v>
      </c>
      <c r="H612" s="34"/>
      <c r="I612" s="34"/>
      <c r="J612" s="160">
        <f t="shared" si="92"/>
        <v>0</v>
      </c>
      <c r="L612" s="5"/>
      <c r="M612" s="5"/>
      <c r="O612" s="34">
        <f t="shared" si="93"/>
        <v>0</v>
      </c>
      <c r="Q612" s="34">
        <f t="shared" si="96"/>
        <v>0</v>
      </c>
    </row>
    <row r="613" spans="1:17" s="159" customFormat="1" ht="12.75" hidden="1">
      <c r="A613" s="30"/>
      <c r="B613" s="31" t="s">
        <v>716</v>
      </c>
      <c r="C613" s="30" t="s">
        <v>93</v>
      </c>
      <c r="D613" s="33"/>
      <c r="E613" s="33"/>
      <c r="F613" s="33">
        <f t="shared" si="98"/>
        <v>0</v>
      </c>
      <c r="G613" s="34">
        <f t="shared" si="95"/>
        <v>0</v>
      </c>
      <c r="H613" s="34"/>
      <c r="I613" s="34"/>
      <c r="J613" s="160">
        <f t="shared" si="92"/>
        <v>0</v>
      </c>
      <c r="L613" s="5"/>
      <c r="M613" s="5"/>
      <c r="O613" s="34">
        <f t="shared" si="93"/>
        <v>0</v>
      </c>
      <c r="Q613" s="34">
        <f t="shared" si="96"/>
        <v>0</v>
      </c>
    </row>
    <row r="614" spans="1:17" s="159" customFormat="1" ht="12.75" hidden="1">
      <c r="A614" s="30"/>
      <c r="B614" s="31" t="s">
        <v>717</v>
      </c>
      <c r="C614" s="30" t="s">
        <v>93</v>
      </c>
      <c r="D614" s="33"/>
      <c r="E614" s="33"/>
      <c r="F614" s="33">
        <f t="shared" si="98"/>
        <v>0</v>
      </c>
      <c r="G614" s="34">
        <f t="shared" si="95"/>
        <v>0</v>
      </c>
      <c r="H614" s="34"/>
      <c r="I614" s="34"/>
      <c r="J614" s="160">
        <f t="shared" si="92"/>
        <v>0</v>
      </c>
      <c r="L614" s="5"/>
      <c r="M614" s="5"/>
      <c r="O614" s="34">
        <f t="shared" si="93"/>
        <v>0</v>
      </c>
      <c r="Q614" s="34">
        <f t="shared" si="96"/>
        <v>0</v>
      </c>
    </row>
    <row r="615" spans="1:17" s="159" customFormat="1" ht="25.5" hidden="1">
      <c r="A615" s="30"/>
      <c r="B615" s="31" t="s">
        <v>718</v>
      </c>
      <c r="C615" s="30" t="s">
        <v>93</v>
      </c>
      <c r="D615" s="33"/>
      <c r="E615" s="33"/>
      <c r="F615" s="33">
        <f t="shared" si="98"/>
        <v>0</v>
      </c>
      <c r="G615" s="34">
        <f t="shared" si="95"/>
        <v>0</v>
      </c>
      <c r="H615" s="34"/>
      <c r="I615" s="34"/>
      <c r="J615" s="160">
        <f t="shared" si="92"/>
        <v>0</v>
      </c>
      <c r="L615" s="5"/>
      <c r="M615" s="5"/>
      <c r="O615" s="34">
        <f t="shared" si="93"/>
        <v>0</v>
      </c>
      <c r="Q615" s="34">
        <f t="shared" si="96"/>
        <v>0</v>
      </c>
    </row>
    <row r="616" spans="1:17" s="159" customFormat="1" ht="12.75" hidden="1">
      <c r="A616" s="30"/>
      <c r="B616" s="31" t="s">
        <v>719</v>
      </c>
      <c r="C616" s="30" t="s">
        <v>93</v>
      </c>
      <c r="D616" s="33"/>
      <c r="E616" s="33"/>
      <c r="F616" s="33">
        <f t="shared" si="98"/>
        <v>0</v>
      </c>
      <c r="G616" s="34">
        <f t="shared" si="95"/>
        <v>0</v>
      </c>
      <c r="H616" s="34"/>
      <c r="I616" s="34"/>
      <c r="J616" s="160">
        <f aca="true" t="shared" si="99" ref="J616:J679">D616*E616</f>
        <v>0</v>
      </c>
      <c r="L616" s="5"/>
      <c r="M616" s="5"/>
      <c r="O616" s="34">
        <f aca="true" t="shared" si="100" ref="O616:O679">J616/950690.71*1333200</f>
        <v>0</v>
      </c>
      <c r="Q616" s="34">
        <f t="shared" si="96"/>
        <v>0</v>
      </c>
    </row>
    <row r="617" spans="1:17" s="159" customFormat="1" ht="12.75" hidden="1">
      <c r="A617" s="30"/>
      <c r="B617" s="31" t="s">
        <v>720</v>
      </c>
      <c r="C617" s="30" t="s">
        <v>93</v>
      </c>
      <c r="D617" s="33"/>
      <c r="E617" s="33"/>
      <c r="F617" s="33">
        <f t="shared" si="98"/>
        <v>0</v>
      </c>
      <c r="G617" s="34">
        <f t="shared" si="95"/>
        <v>0</v>
      </c>
      <c r="H617" s="34"/>
      <c r="I617" s="34"/>
      <c r="J617" s="160">
        <f t="shared" si="99"/>
        <v>0</v>
      </c>
      <c r="L617" s="5"/>
      <c r="M617" s="5"/>
      <c r="O617" s="34">
        <f t="shared" si="100"/>
        <v>0</v>
      </c>
      <c r="Q617" s="34">
        <f t="shared" si="96"/>
        <v>0</v>
      </c>
    </row>
    <row r="618" spans="1:17" s="159" customFormat="1" ht="12.75" hidden="1">
      <c r="A618" s="30"/>
      <c r="B618" s="31" t="s">
        <v>721</v>
      </c>
      <c r="C618" s="30" t="s">
        <v>93</v>
      </c>
      <c r="D618" s="33"/>
      <c r="E618" s="33"/>
      <c r="F618" s="33">
        <f t="shared" si="98"/>
        <v>0</v>
      </c>
      <c r="G618" s="34">
        <f t="shared" si="95"/>
        <v>0</v>
      </c>
      <c r="H618" s="34"/>
      <c r="I618" s="34"/>
      <c r="J618" s="160">
        <f t="shared" si="99"/>
        <v>0</v>
      </c>
      <c r="L618" s="5"/>
      <c r="M618" s="5"/>
      <c r="O618" s="34">
        <f t="shared" si="100"/>
        <v>0</v>
      </c>
      <c r="Q618" s="34">
        <f t="shared" si="96"/>
        <v>0</v>
      </c>
    </row>
    <row r="619" spans="1:17" s="159" customFormat="1" ht="12.75" hidden="1">
      <c r="A619" s="30"/>
      <c r="B619" s="31" t="s">
        <v>722</v>
      </c>
      <c r="C619" s="30" t="s">
        <v>93</v>
      </c>
      <c r="D619" s="33"/>
      <c r="E619" s="33"/>
      <c r="F619" s="33">
        <f t="shared" si="98"/>
        <v>0</v>
      </c>
      <c r="G619" s="34">
        <f t="shared" si="95"/>
        <v>0</v>
      </c>
      <c r="H619" s="34"/>
      <c r="I619" s="34"/>
      <c r="J619" s="160">
        <f t="shared" si="99"/>
        <v>0</v>
      </c>
      <c r="L619" s="5"/>
      <c r="M619" s="5"/>
      <c r="O619" s="34">
        <f t="shared" si="100"/>
        <v>0</v>
      </c>
      <c r="Q619" s="34">
        <f t="shared" si="96"/>
        <v>0</v>
      </c>
    </row>
    <row r="620" spans="1:17" s="159" customFormat="1" ht="25.5" hidden="1">
      <c r="A620" s="30"/>
      <c r="B620" s="31" t="s">
        <v>723</v>
      </c>
      <c r="C620" s="30" t="s">
        <v>93</v>
      </c>
      <c r="D620" s="33"/>
      <c r="E620" s="33"/>
      <c r="F620" s="33">
        <f t="shared" si="98"/>
        <v>0</v>
      </c>
      <c r="G620" s="34">
        <f t="shared" si="95"/>
        <v>0</v>
      </c>
      <c r="H620" s="34"/>
      <c r="I620" s="34"/>
      <c r="J620" s="160">
        <f t="shared" si="99"/>
        <v>0</v>
      </c>
      <c r="L620" s="5"/>
      <c r="M620" s="5"/>
      <c r="O620" s="34">
        <f t="shared" si="100"/>
        <v>0</v>
      </c>
      <c r="Q620" s="34">
        <f t="shared" si="96"/>
        <v>0</v>
      </c>
    </row>
    <row r="621" spans="1:17" s="159" customFormat="1" ht="12.75" hidden="1">
      <c r="A621" s="212" t="s">
        <v>724</v>
      </c>
      <c r="B621" s="212"/>
      <c r="C621" s="212"/>
      <c r="D621" s="212"/>
      <c r="E621" s="212"/>
      <c r="F621" s="24">
        <f>SUM(F608:F620)</f>
        <v>0</v>
      </c>
      <c r="G621" s="34">
        <f t="shared" si="95"/>
        <v>0</v>
      </c>
      <c r="H621" s="34"/>
      <c r="I621" s="34"/>
      <c r="J621" s="160">
        <f t="shared" si="99"/>
        <v>0</v>
      </c>
      <c r="L621" s="5"/>
      <c r="M621" s="5"/>
      <c r="O621" s="34">
        <f t="shared" si="100"/>
        <v>0</v>
      </c>
      <c r="Q621" s="34">
        <f t="shared" si="96"/>
        <v>0</v>
      </c>
    </row>
    <row r="622" spans="1:17" s="159" customFormat="1" ht="6" customHeight="1" hidden="1">
      <c r="A622" s="213"/>
      <c r="B622" s="213"/>
      <c r="C622" s="213"/>
      <c r="D622" s="213"/>
      <c r="E622" s="213"/>
      <c r="F622" s="213"/>
      <c r="G622" s="34">
        <f t="shared" si="95"/>
        <v>0</v>
      </c>
      <c r="H622" s="34"/>
      <c r="I622" s="34"/>
      <c r="J622" s="160">
        <f t="shared" si="99"/>
        <v>0</v>
      </c>
      <c r="L622" s="5"/>
      <c r="M622" s="5"/>
      <c r="O622" s="34">
        <f t="shared" si="100"/>
        <v>0</v>
      </c>
      <c r="Q622" s="34">
        <f t="shared" si="96"/>
        <v>0</v>
      </c>
    </row>
    <row r="623" spans="1:17" s="159" customFormat="1" ht="12.75" hidden="1">
      <c r="A623" s="26" t="s">
        <v>725</v>
      </c>
      <c r="B623" s="209" t="s">
        <v>726</v>
      </c>
      <c r="C623" s="209"/>
      <c r="D623" s="209"/>
      <c r="E623" s="209"/>
      <c r="F623" s="209"/>
      <c r="G623" s="34">
        <f t="shared" si="95"/>
        <v>0</v>
      </c>
      <c r="H623" s="34"/>
      <c r="I623" s="34"/>
      <c r="J623" s="160">
        <f t="shared" si="99"/>
        <v>0</v>
      </c>
      <c r="L623" s="5"/>
      <c r="M623" s="5"/>
      <c r="O623" s="34">
        <f t="shared" si="100"/>
        <v>0</v>
      </c>
      <c r="Q623" s="34">
        <f t="shared" si="96"/>
        <v>0</v>
      </c>
    </row>
    <row r="624" spans="1:17" s="159" customFormat="1" ht="12.75" hidden="1">
      <c r="A624" s="30"/>
      <c r="B624" s="31" t="s">
        <v>727</v>
      </c>
      <c r="C624" s="30" t="s">
        <v>93</v>
      </c>
      <c r="D624" s="33"/>
      <c r="E624" s="33"/>
      <c r="F624" s="33">
        <f aca="true" t="shared" si="101" ref="F624:F629">E624*D624</f>
        <v>0</v>
      </c>
      <c r="G624" s="34">
        <f t="shared" si="95"/>
        <v>0</v>
      </c>
      <c r="H624" s="34"/>
      <c r="I624" s="34"/>
      <c r="J624" s="160">
        <f t="shared" si="99"/>
        <v>0</v>
      </c>
      <c r="L624" s="5"/>
      <c r="M624" s="5"/>
      <c r="O624" s="34">
        <f t="shared" si="100"/>
        <v>0</v>
      </c>
      <c r="Q624" s="34">
        <f t="shared" si="96"/>
        <v>0</v>
      </c>
    </row>
    <row r="625" spans="1:17" s="159" customFormat="1" ht="25.5" hidden="1">
      <c r="A625" s="30"/>
      <c r="B625" s="31" t="s">
        <v>728</v>
      </c>
      <c r="C625" s="30" t="s">
        <v>93</v>
      </c>
      <c r="D625" s="33"/>
      <c r="E625" s="33"/>
      <c r="F625" s="33">
        <f t="shared" si="101"/>
        <v>0</v>
      </c>
      <c r="G625" s="34">
        <f t="shared" si="95"/>
        <v>0</v>
      </c>
      <c r="H625" s="34"/>
      <c r="I625" s="34"/>
      <c r="J625" s="160">
        <f t="shared" si="99"/>
        <v>0</v>
      </c>
      <c r="L625" s="5"/>
      <c r="M625" s="5"/>
      <c r="O625" s="34">
        <f t="shared" si="100"/>
        <v>0</v>
      </c>
      <c r="Q625" s="34">
        <f t="shared" si="96"/>
        <v>0</v>
      </c>
    </row>
    <row r="626" spans="1:17" s="159" customFormat="1" ht="12.75" hidden="1">
      <c r="A626" s="30"/>
      <c r="B626" s="31" t="s">
        <v>729</v>
      </c>
      <c r="C626" s="30" t="s">
        <v>93</v>
      </c>
      <c r="D626" s="33"/>
      <c r="E626" s="33"/>
      <c r="F626" s="33">
        <f t="shared" si="101"/>
        <v>0</v>
      </c>
      <c r="G626" s="34">
        <f t="shared" si="95"/>
        <v>0</v>
      </c>
      <c r="H626" s="34"/>
      <c r="I626" s="34"/>
      <c r="J626" s="160">
        <f t="shared" si="99"/>
        <v>0</v>
      </c>
      <c r="L626" s="5"/>
      <c r="M626" s="5"/>
      <c r="O626" s="34">
        <f t="shared" si="100"/>
        <v>0</v>
      </c>
      <c r="Q626" s="34">
        <f t="shared" si="96"/>
        <v>0</v>
      </c>
    </row>
    <row r="627" spans="1:17" s="159" customFormat="1" ht="12.75" hidden="1">
      <c r="A627" s="30"/>
      <c r="B627" s="31" t="s">
        <v>730</v>
      </c>
      <c r="C627" s="30" t="s">
        <v>93</v>
      </c>
      <c r="D627" s="33"/>
      <c r="E627" s="33"/>
      <c r="F627" s="33">
        <f t="shared" si="101"/>
        <v>0</v>
      </c>
      <c r="G627" s="34">
        <f t="shared" si="95"/>
        <v>0</v>
      </c>
      <c r="H627" s="34"/>
      <c r="I627" s="34"/>
      <c r="J627" s="160">
        <f t="shared" si="99"/>
        <v>0</v>
      </c>
      <c r="L627" s="5"/>
      <c r="M627" s="5"/>
      <c r="O627" s="34">
        <f t="shared" si="100"/>
        <v>0</v>
      </c>
      <c r="Q627" s="34">
        <f t="shared" si="96"/>
        <v>0</v>
      </c>
    </row>
    <row r="628" spans="1:17" s="159" customFormat="1" ht="12.75" hidden="1">
      <c r="A628" s="30"/>
      <c r="B628" s="31" t="s">
        <v>731</v>
      </c>
      <c r="C628" s="30" t="s">
        <v>93</v>
      </c>
      <c r="D628" s="33"/>
      <c r="E628" s="33"/>
      <c r="F628" s="33">
        <f t="shared" si="101"/>
        <v>0</v>
      </c>
      <c r="G628" s="34">
        <f t="shared" si="95"/>
        <v>0</v>
      </c>
      <c r="H628" s="34"/>
      <c r="I628" s="34"/>
      <c r="J628" s="160">
        <f t="shared" si="99"/>
        <v>0</v>
      </c>
      <c r="L628" s="5"/>
      <c r="M628" s="5"/>
      <c r="O628" s="34">
        <f t="shared" si="100"/>
        <v>0</v>
      </c>
      <c r="Q628" s="34">
        <f t="shared" si="96"/>
        <v>0</v>
      </c>
    </row>
    <row r="629" spans="1:17" s="159" customFormat="1" ht="12.75" hidden="1">
      <c r="A629" s="30"/>
      <c r="B629" s="31" t="s">
        <v>732</v>
      </c>
      <c r="C629" s="30" t="s">
        <v>93</v>
      </c>
      <c r="D629" s="33"/>
      <c r="E629" s="33"/>
      <c r="F629" s="33">
        <f t="shared" si="101"/>
        <v>0</v>
      </c>
      <c r="G629" s="34">
        <f t="shared" si="95"/>
        <v>0</v>
      </c>
      <c r="H629" s="34"/>
      <c r="I629" s="34"/>
      <c r="J629" s="160">
        <f t="shared" si="99"/>
        <v>0</v>
      </c>
      <c r="L629" s="5"/>
      <c r="M629" s="5"/>
      <c r="O629" s="34">
        <f t="shared" si="100"/>
        <v>0</v>
      </c>
      <c r="Q629" s="34">
        <f t="shared" si="96"/>
        <v>0</v>
      </c>
    </row>
    <row r="630" spans="1:17" s="159" customFormat="1" ht="12.75" hidden="1">
      <c r="A630" s="212" t="s">
        <v>733</v>
      </c>
      <c r="B630" s="212"/>
      <c r="C630" s="212"/>
      <c r="D630" s="212"/>
      <c r="E630" s="212"/>
      <c r="F630" s="24">
        <f>SUM(F624:F629)</f>
        <v>0</v>
      </c>
      <c r="G630" s="34">
        <f t="shared" si="95"/>
        <v>0</v>
      </c>
      <c r="H630" s="34"/>
      <c r="I630" s="34"/>
      <c r="J630" s="160">
        <f t="shared" si="99"/>
        <v>0</v>
      </c>
      <c r="L630" s="5"/>
      <c r="M630" s="5"/>
      <c r="O630" s="34">
        <f t="shared" si="100"/>
        <v>0</v>
      </c>
      <c r="Q630" s="34">
        <f t="shared" si="96"/>
        <v>0</v>
      </c>
    </row>
    <row r="631" spans="1:17" s="159" customFormat="1" ht="6" customHeight="1" hidden="1">
      <c r="A631" s="214"/>
      <c r="B631" s="214"/>
      <c r="C631" s="214"/>
      <c r="D631" s="214"/>
      <c r="E631" s="214"/>
      <c r="F631" s="214"/>
      <c r="G631" s="34">
        <f t="shared" si="95"/>
        <v>0</v>
      </c>
      <c r="H631" s="34"/>
      <c r="I631" s="34"/>
      <c r="J631" s="160">
        <f t="shared" si="99"/>
        <v>0</v>
      </c>
      <c r="L631" s="5"/>
      <c r="M631" s="5"/>
      <c r="O631" s="34">
        <f t="shared" si="100"/>
        <v>0</v>
      </c>
      <c r="Q631" s="34">
        <f t="shared" si="96"/>
        <v>0</v>
      </c>
    </row>
    <row r="632" spans="1:17" s="159" customFormat="1" ht="12.75" hidden="1">
      <c r="A632" s="26" t="s">
        <v>734</v>
      </c>
      <c r="B632" s="209" t="s">
        <v>735</v>
      </c>
      <c r="C632" s="210"/>
      <c r="D632" s="210"/>
      <c r="E632" s="210"/>
      <c r="F632" s="210"/>
      <c r="G632" s="34">
        <f t="shared" si="95"/>
        <v>0</v>
      </c>
      <c r="H632" s="34"/>
      <c r="I632" s="34"/>
      <c r="J632" s="160">
        <f t="shared" si="99"/>
        <v>0</v>
      </c>
      <c r="L632" s="5"/>
      <c r="M632" s="5"/>
      <c r="O632" s="34">
        <f t="shared" si="100"/>
        <v>0</v>
      </c>
      <c r="Q632" s="34">
        <f t="shared" si="96"/>
        <v>0</v>
      </c>
    </row>
    <row r="633" spans="1:17" s="159" customFormat="1" ht="12.75" hidden="1">
      <c r="A633" s="30"/>
      <c r="B633" s="31" t="s">
        <v>736</v>
      </c>
      <c r="C633" s="30" t="s">
        <v>93</v>
      </c>
      <c r="D633" s="33"/>
      <c r="E633" s="33"/>
      <c r="F633" s="33">
        <f aca="true" t="shared" si="102" ref="F633:F638">E633*D633</f>
        <v>0</v>
      </c>
      <c r="G633" s="34">
        <f t="shared" si="95"/>
        <v>0</v>
      </c>
      <c r="H633" s="34"/>
      <c r="I633" s="34"/>
      <c r="J633" s="160">
        <f t="shared" si="99"/>
        <v>0</v>
      </c>
      <c r="L633" s="5"/>
      <c r="M633" s="5"/>
      <c r="O633" s="34">
        <f t="shared" si="100"/>
        <v>0</v>
      </c>
      <c r="Q633" s="34">
        <f t="shared" si="96"/>
        <v>0</v>
      </c>
    </row>
    <row r="634" spans="1:17" s="161" customFormat="1" ht="12.75" hidden="1">
      <c r="A634" s="30"/>
      <c r="B634" s="31" t="s">
        <v>737</v>
      </c>
      <c r="C634" s="30" t="s">
        <v>93</v>
      </c>
      <c r="D634" s="33"/>
      <c r="E634" s="33"/>
      <c r="F634" s="33">
        <f t="shared" si="102"/>
        <v>0</v>
      </c>
      <c r="G634" s="34">
        <f t="shared" si="95"/>
        <v>0</v>
      </c>
      <c r="H634" s="34"/>
      <c r="I634" s="34"/>
      <c r="J634" s="160">
        <f t="shared" si="99"/>
        <v>0</v>
      </c>
      <c r="L634" s="5"/>
      <c r="M634" s="5"/>
      <c r="O634" s="34">
        <f t="shared" si="100"/>
        <v>0</v>
      </c>
      <c r="Q634" s="34">
        <f t="shared" si="96"/>
        <v>0</v>
      </c>
    </row>
    <row r="635" spans="1:17" s="159" customFormat="1" ht="12.75" hidden="1">
      <c r="A635" s="30"/>
      <c r="B635" s="31" t="s">
        <v>738</v>
      </c>
      <c r="C635" s="30" t="s">
        <v>93</v>
      </c>
      <c r="D635" s="33"/>
      <c r="E635" s="33"/>
      <c r="F635" s="33">
        <f t="shared" si="102"/>
        <v>0</v>
      </c>
      <c r="G635" s="34">
        <f t="shared" si="95"/>
        <v>0</v>
      </c>
      <c r="H635" s="34"/>
      <c r="I635" s="34"/>
      <c r="J635" s="160">
        <f t="shared" si="99"/>
        <v>0</v>
      </c>
      <c r="L635" s="5"/>
      <c r="M635" s="5"/>
      <c r="O635" s="34">
        <f t="shared" si="100"/>
        <v>0</v>
      </c>
      <c r="Q635" s="34">
        <f t="shared" si="96"/>
        <v>0</v>
      </c>
    </row>
    <row r="636" spans="1:17" s="159" customFormat="1" ht="12.75" hidden="1">
      <c r="A636" s="30"/>
      <c r="B636" s="31" t="s">
        <v>739</v>
      </c>
      <c r="C636" s="30" t="s">
        <v>93</v>
      </c>
      <c r="D636" s="33"/>
      <c r="E636" s="33"/>
      <c r="F636" s="33">
        <f t="shared" si="102"/>
        <v>0</v>
      </c>
      <c r="G636" s="34">
        <f t="shared" si="95"/>
        <v>0</v>
      </c>
      <c r="H636" s="34"/>
      <c r="I636" s="34"/>
      <c r="J636" s="160">
        <f t="shared" si="99"/>
        <v>0</v>
      </c>
      <c r="L636" s="5"/>
      <c r="M636" s="5"/>
      <c r="O636" s="34">
        <f t="shared" si="100"/>
        <v>0</v>
      </c>
      <c r="Q636" s="34">
        <f t="shared" si="96"/>
        <v>0</v>
      </c>
    </row>
    <row r="637" spans="1:17" s="159" customFormat="1" ht="12.75" hidden="1">
      <c r="A637" s="30"/>
      <c r="B637" s="31" t="s">
        <v>740</v>
      </c>
      <c r="C637" s="30" t="s">
        <v>93</v>
      </c>
      <c r="D637" s="33"/>
      <c r="E637" s="33"/>
      <c r="F637" s="33">
        <f t="shared" si="102"/>
        <v>0</v>
      </c>
      <c r="G637" s="34">
        <f t="shared" si="95"/>
        <v>0</v>
      </c>
      <c r="H637" s="34"/>
      <c r="I637" s="34"/>
      <c r="J637" s="160">
        <f t="shared" si="99"/>
        <v>0</v>
      </c>
      <c r="L637" s="5"/>
      <c r="M637" s="5"/>
      <c r="O637" s="34">
        <f t="shared" si="100"/>
        <v>0</v>
      </c>
      <c r="Q637" s="34">
        <f t="shared" si="96"/>
        <v>0</v>
      </c>
    </row>
    <row r="638" spans="1:17" s="161" customFormat="1" ht="12.75" hidden="1">
      <c r="A638" s="30"/>
      <c r="B638" s="31" t="s">
        <v>741</v>
      </c>
      <c r="C638" s="30" t="s">
        <v>49</v>
      </c>
      <c r="D638" s="33"/>
      <c r="E638" s="33"/>
      <c r="F638" s="33">
        <f t="shared" si="102"/>
        <v>0</v>
      </c>
      <c r="G638" s="34">
        <f t="shared" si="95"/>
        <v>0</v>
      </c>
      <c r="H638" s="34"/>
      <c r="I638" s="34"/>
      <c r="J638" s="160">
        <f t="shared" si="99"/>
        <v>0</v>
      </c>
      <c r="L638" s="5"/>
      <c r="M638" s="5"/>
      <c r="O638" s="34">
        <f t="shared" si="100"/>
        <v>0</v>
      </c>
      <c r="Q638" s="34">
        <f t="shared" si="96"/>
        <v>0</v>
      </c>
    </row>
    <row r="639" spans="1:17" s="159" customFormat="1" ht="12.75" hidden="1">
      <c r="A639" s="212" t="s">
        <v>742</v>
      </c>
      <c r="B639" s="212"/>
      <c r="C639" s="212"/>
      <c r="D639" s="212"/>
      <c r="E639" s="212"/>
      <c r="F639" s="24">
        <f>SUM(F633:F638)</f>
        <v>0</v>
      </c>
      <c r="G639" s="34">
        <f t="shared" si="95"/>
        <v>0</v>
      </c>
      <c r="H639" s="34"/>
      <c r="I639" s="34"/>
      <c r="J639" s="160">
        <f t="shared" si="99"/>
        <v>0</v>
      </c>
      <c r="L639" s="5"/>
      <c r="M639" s="5"/>
      <c r="O639" s="34">
        <f t="shared" si="100"/>
        <v>0</v>
      </c>
      <c r="Q639" s="34">
        <f t="shared" si="96"/>
        <v>0</v>
      </c>
    </row>
    <row r="640" spans="1:17" s="159" customFormat="1" ht="6" customHeight="1" hidden="1">
      <c r="A640" s="214"/>
      <c r="B640" s="214"/>
      <c r="C640" s="214"/>
      <c r="D640" s="214"/>
      <c r="E640" s="214"/>
      <c r="F640" s="214"/>
      <c r="G640" s="34">
        <f t="shared" si="95"/>
        <v>0</v>
      </c>
      <c r="H640" s="34"/>
      <c r="I640" s="34"/>
      <c r="J640" s="160">
        <f t="shared" si="99"/>
        <v>0</v>
      </c>
      <c r="L640" s="5"/>
      <c r="M640" s="5"/>
      <c r="O640" s="34">
        <f t="shared" si="100"/>
        <v>0</v>
      </c>
      <c r="Q640" s="34">
        <f t="shared" si="96"/>
        <v>0</v>
      </c>
    </row>
    <row r="641" spans="1:17" s="159" customFormat="1" ht="12.75" hidden="1">
      <c r="A641" s="26" t="s">
        <v>743</v>
      </c>
      <c r="B641" s="209" t="s">
        <v>744</v>
      </c>
      <c r="C641" s="210"/>
      <c r="D641" s="210"/>
      <c r="E641" s="210"/>
      <c r="F641" s="210"/>
      <c r="G641" s="34">
        <f t="shared" si="95"/>
        <v>0</v>
      </c>
      <c r="H641" s="34"/>
      <c r="I641" s="34"/>
      <c r="J641" s="160">
        <f t="shared" si="99"/>
        <v>0</v>
      </c>
      <c r="L641" s="5"/>
      <c r="M641" s="5"/>
      <c r="O641" s="34">
        <f t="shared" si="100"/>
        <v>0</v>
      </c>
      <c r="Q641" s="34">
        <f t="shared" si="96"/>
        <v>0</v>
      </c>
    </row>
    <row r="642" spans="1:17" s="161" customFormat="1" ht="12.75" hidden="1">
      <c r="A642" s="26" t="s">
        <v>745</v>
      </c>
      <c r="B642" s="209" t="s">
        <v>746</v>
      </c>
      <c r="C642" s="209"/>
      <c r="D642" s="209"/>
      <c r="E642" s="209"/>
      <c r="F642" s="209"/>
      <c r="G642" s="34">
        <f t="shared" si="95"/>
        <v>0</v>
      </c>
      <c r="H642" s="34"/>
      <c r="I642" s="34"/>
      <c r="J642" s="160">
        <f t="shared" si="99"/>
        <v>0</v>
      </c>
      <c r="L642" s="5"/>
      <c r="M642" s="5"/>
      <c r="O642" s="34">
        <f t="shared" si="100"/>
        <v>0</v>
      </c>
      <c r="Q642" s="34">
        <f t="shared" si="96"/>
        <v>0</v>
      </c>
    </row>
    <row r="643" spans="1:17" s="159" customFormat="1" ht="12.75" hidden="1">
      <c r="A643" s="30"/>
      <c r="B643" s="52" t="s">
        <v>747</v>
      </c>
      <c r="C643" s="30" t="s">
        <v>748</v>
      </c>
      <c r="D643" s="33"/>
      <c r="E643" s="33"/>
      <c r="F643" s="33">
        <f>E643*D643</f>
        <v>0</v>
      </c>
      <c r="G643" s="34">
        <f t="shared" si="95"/>
        <v>0</v>
      </c>
      <c r="H643" s="34"/>
      <c r="I643" s="34"/>
      <c r="J643" s="160">
        <f t="shared" si="99"/>
        <v>0</v>
      </c>
      <c r="L643" s="5"/>
      <c r="M643" s="5"/>
      <c r="O643" s="34">
        <f t="shared" si="100"/>
        <v>0</v>
      </c>
      <c r="Q643" s="34">
        <f t="shared" si="96"/>
        <v>0</v>
      </c>
    </row>
    <row r="644" spans="1:17" s="159" customFormat="1" ht="12.75" hidden="1">
      <c r="A644" s="30"/>
      <c r="B644" s="52" t="s">
        <v>749</v>
      </c>
      <c r="C644" s="30" t="s">
        <v>49</v>
      </c>
      <c r="D644" s="33"/>
      <c r="E644" s="33"/>
      <c r="F644" s="33">
        <f>E644*D644</f>
        <v>0</v>
      </c>
      <c r="G644" s="34">
        <f t="shared" si="95"/>
        <v>0</v>
      </c>
      <c r="H644" s="34"/>
      <c r="I644" s="34"/>
      <c r="J644" s="160">
        <f t="shared" si="99"/>
        <v>0</v>
      </c>
      <c r="L644" s="5"/>
      <c r="M644" s="5"/>
      <c r="O644" s="34">
        <f t="shared" si="100"/>
        <v>0</v>
      </c>
      <c r="Q644" s="34">
        <f t="shared" si="96"/>
        <v>0</v>
      </c>
    </row>
    <row r="645" spans="1:17" s="159" customFormat="1" ht="12.75" hidden="1">
      <c r="A645" s="30"/>
      <c r="B645" s="37" t="s">
        <v>750</v>
      </c>
      <c r="C645" s="30" t="s">
        <v>748</v>
      </c>
      <c r="D645" s="33"/>
      <c r="E645" s="33"/>
      <c r="F645" s="33">
        <f>E645*D645</f>
        <v>0</v>
      </c>
      <c r="G645" s="34">
        <f t="shared" si="95"/>
        <v>0</v>
      </c>
      <c r="H645" s="34"/>
      <c r="I645" s="34"/>
      <c r="J645" s="160">
        <f t="shared" si="99"/>
        <v>0</v>
      </c>
      <c r="L645" s="5"/>
      <c r="M645" s="5"/>
      <c r="O645" s="34">
        <f t="shared" si="100"/>
        <v>0</v>
      </c>
      <c r="Q645" s="34">
        <f t="shared" si="96"/>
        <v>0</v>
      </c>
    </row>
    <row r="646" spans="1:17" s="159" customFormat="1" ht="12.75" hidden="1">
      <c r="A646" s="26" t="s">
        <v>751</v>
      </c>
      <c r="B646" s="27" t="s">
        <v>752</v>
      </c>
      <c r="C646" s="27"/>
      <c r="D646" s="24"/>
      <c r="E646" s="33"/>
      <c r="F646" s="24"/>
      <c r="G646" s="34">
        <f t="shared" si="95"/>
        <v>0</v>
      </c>
      <c r="H646" s="34"/>
      <c r="I646" s="34"/>
      <c r="J646" s="160">
        <f t="shared" si="99"/>
        <v>0</v>
      </c>
      <c r="L646" s="5"/>
      <c r="M646" s="5"/>
      <c r="O646" s="34">
        <f t="shared" si="100"/>
        <v>0</v>
      </c>
      <c r="Q646" s="34">
        <f t="shared" si="96"/>
        <v>0</v>
      </c>
    </row>
    <row r="647" spans="1:17" s="161" customFormat="1" ht="12.75" hidden="1">
      <c r="A647" s="30"/>
      <c r="B647" s="44" t="s">
        <v>753</v>
      </c>
      <c r="C647" s="30" t="s">
        <v>748</v>
      </c>
      <c r="D647" s="33"/>
      <c r="E647" s="33"/>
      <c r="F647" s="33">
        <f>E647*D647</f>
        <v>0</v>
      </c>
      <c r="G647" s="34">
        <f t="shared" si="95"/>
        <v>0</v>
      </c>
      <c r="H647" s="34"/>
      <c r="I647" s="34"/>
      <c r="J647" s="160">
        <f t="shared" si="99"/>
        <v>0</v>
      </c>
      <c r="L647" s="5"/>
      <c r="M647" s="5"/>
      <c r="O647" s="34">
        <f t="shared" si="100"/>
        <v>0</v>
      </c>
      <c r="Q647" s="34">
        <f t="shared" si="96"/>
        <v>0</v>
      </c>
    </row>
    <row r="648" spans="1:17" s="161" customFormat="1" ht="12.75" hidden="1">
      <c r="A648" s="30"/>
      <c r="B648" s="44" t="s">
        <v>754</v>
      </c>
      <c r="C648" s="30" t="s">
        <v>748</v>
      </c>
      <c r="D648" s="33"/>
      <c r="E648" s="33"/>
      <c r="F648" s="33">
        <f>E648*D648</f>
        <v>0</v>
      </c>
      <c r="G648" s="34">
        <f t="shared" si="95"/>
        <v>0</v>
      </c>
      <c r="H648" s="34"/>
      <c r="I648" s="34"/>
      <c r="J648" s="160">
        <f t="shared" si="99"/>
        <v>0</v>
      </c>
      <c r="L648" s="5"/>
      <c r="M648" s="5"/>
      <c r="O648" s="34">
        <f t="shared" si="100"/>
        <v>0</v>
      </c>
      <c r="Q648" s="34">
        <f t="shared" si="96"/>
        <v>0</v>
      </c>
    </row>
    <row r="649" spans="1:17" s="161" customFormat="1" ht="12.75" hidden="1">
      <c r="A649" s="30"/>
      <c r="B649" s="44" t="s">
        <v>755</v>
      </c>
      <c r="C649" s="30" t="s">
        <v>748</v>
      </c>
      <c r="D649" s="33"/>
      <c r="E649" s="33"/>
      <c r="F649" s="33">
        <f>E649*D649</f>
        <v>0</v>
      </c>
      <c r="G649" s="34">
        <f t="shared" si="95"/>
        <v>0</v>
      </c>
      <c r="H649" s="34"/>
      <c r="I649" s="34"/>
      <c r="J649" s="160">
        <f t="shared" si="99"/>
        <v>0</v>
      </c>
      <c r="L649" s="5"/>
      <c r="M649" s="5"/>
      <c r="O649" s="34">
        <f t="shared" si="100"/>
        <v>0</v>
      </c>
      <c r="Q649" s="34">
        <f t="shared" si="96"/>
        <v>0</v>
      </c>
    </row>
    <row r="650" spans="1:17" s="159" customFormat="1" ht="12.75" hidden="1">
      <c r="A650" s="30"/>
      <c r="B650" s="44" t="s">
        <v>756</v>
      </c>
      <c r="C650" s="30" t="s">
        <v>748</v>
      </c>
      <c r="D650" s="33"/>
      <c r="E650" s="33"/>
      <c r="F650" s="33">
        <f>E650*D650</f>
        <v>0</v>
      </c>
      <c r="G650" s="34">
        <f t="shared" si="95"/>
        <v>0</v>
      </c>
      <c r="H650" s="34"/>
      <c r="I650" s="34"/>
      <c r="J650" s="160">
        <f t="shared" si="99"/>
        <v>0</v>
      </c>
      <c r="L650" s="5"/>
      <c r="M650" s="5"/>
      <c r="O650" s="34">
        <f t="shared" si="100"/>
        <v>0</v>
      </c>
      <c r="Q650" s="34">
        <f t="shared" si="96"/>
        <v>0</v>
      </c>
    </row>
    <row r="651" spans="1:17" s="159" customFormat="1" ht="12.75" hidden="1">
      <c r="A651" s="26" t="s">
        <v>757</v>
      </c>
      <c r="B651" s="27" t="s">
        <v>758</v>
      </c>
      <c r="C651" s="27"/>
      <c r="D651" s="24"/>
      <c r="E651" s="33"/>
      <c r="F651" s="24"/>
      <c r="G651" s="34">
        <f t="shared" si="95"/>
        <v>0</v>
      </c>
      <c r="H651" s="34"/>
      <c r="I651" s="34"/>
      <c r="J651" s="160">
        <f t="shared" si="99"/>
        <v>0</v>
      </c>
      <c r="L651" s="5"/>
      <c r="M651" s="5"/>
      <c r="O651" s="34">
        <f t="shared" si="100"/>
        <v>0</v>
      </c>
      <c r="Q651" s="34">
        <f t="shared" si="96"/>
        <v>0</v>
      </c>
    </row>
    <row r="652" spans="1:17" s="159" customFormat="1" ht="12.75" hidden="1">
      <c r="A652" s="30"/>
      <c r="B652" s="37" t="s">
        <v>750</v>
      </c>
      <c r="C652" s="30" t="s">
        <v>748</v>
      </c>
      <c r="D652" s="33"/>
      <c r="E652" s="33"/>
      <c r="F652" s="33">
        <f>E652*D652</f>
        <v>0</v>
      </c>
      <c r="G652" s="34">
        <f t="shared" si="95"/>
        <v>0</v>
      </c>
      <c r="H652" s="34"/>
      <c r="I652" s="34"/>
      <c r="J652" s="160">
        <f t="shared" si="99"/>
        <v>0</v>
      </c>
      <c r="L652" s="5"/>
      <c r="M652" s="5"/>
      <c r="O652" s="34">
        <f t="shared" si="100"/>
        <v>0</v>
      </c>
      <c r="Q652" s="34">
        <f t="shared" si="96"/>
        <v>0</v>
      </c>
    </row>
    <row r="653" spans="1:17" s="159" customFormat="1" ht="12.75" hidden="1">
      <c r="A653" s="26" t="s">
        <v>759</v>
      </c>
      <c r="B653" s="27" t="s">
        <v>760</v>
      </c>
      <c r="C653" s="27"/>
      <c r="D653" s="24"/>
      <c r="E653" s="33"/>
      <c r="F653" s="24"/>
      <c r="G653" s="34">
        <f t="shared" si="95"/>
        <v>0</v>
      </c>
      <c r="H653" s="34"/>
      <c r="I653" s="34"/>
      <c r="J653" s="160">
        <f t="shared" si="99"/>
        <v>0</v>
      </c>
      <c r="L653" s="5"/>
      <c r="M653" s="5"/>
      <c r="O653" s="34">
        <f t="shared" si="100"/>
        <v>0</v>
      </c>
      <c r="Q653" s="34">
        <f t="shared" si="96"/>
        <v>0</v>
      </c>
    </row>
    <row r="654" spans="1:17" s="159" customFormat="1" ht="12.75" hidden="1">
      <c r="A654" s="30"/>
      <c r="B654" s="37" t="s">
        <v>750</v>
      </c>
      <c r="C654" s="30" t="s">
        <v>748</v>
      </c>
      <c r="D654" s="33"/>
      <c r="E654" s="33"/>
      <c r="F654" s="33">
        <f>E654*D654</f>
        <v>0</v>
      </c>
      <c r="G654" s="34">
        <f t="shared" si="95"/>
        <v>0</v>
      </c>
      <c r="H654" s="34"/>
      <c r="I654" s="34"/>
      <c r="J654" s="160">
        <f t="shared" si="99"/>
        <v>0</v>
      </c>
      <c r="L654" s="5"/>
      <c r="M654" s="5"/>
      <c r="O654" s="34">
        <f t="shared" si="100"/>
        <v>0</v>
      </c>
      <c r="Q654" s="34">
        <f t="shared" si="96"/>
        <v>0</v>
      </c>
    </row>
    <row r="655" spans="1:17" s="159" customFormat="1" ht="25.5" hidden="1">
      <c r="A655" s="30"/>
      <c r="B655" s="37" t="s">
        <v>761</v>
      </c>
      <c r="C655" s="30" t="s">
        <v>748</v>
      </c>
      <c r="D655" s="33"/>
      <c r="E655" s="33"/>
      <c r="F655" s="33">
        <f>E655*D655</f>
        <v>0</v>
      </c>
      <c r="G655" s="34">
        <f t="shared" si="95"/>
        <v>0</v>
      </c>
      <c r="H655" s="34"/>
      <c r="I655" s="34"/>
      <c r="J655" s="160">
        <f t="shared" si="99"/>
        <v>0</v>
      </c>
      <c r="L655" s="5"/>
      <c r="M655" s="5"/>
      <c r="O655" s="34">
        <f t="shared" si="100"/>
        <v>0</v>
      </c>
      <c r="Q655" s="34">
        <f t="shared" si="96"/>
        <v>0</v>
      </c>
    </row>
    <row r="656" spans="1:17" s="159" customFormat="1" ht="12.75" hidden="1">
      <c r="A656" s="30"/>
      <c r="B656" s="44" t="s">
        <v>762</v>
      </c>
      <c r="C656" s="50" t="s">
        <v>49</v>
      </c>
      <c r="D656" s="33"/>
      <c r="E656" s="33"/>
      <c r="F656" s="33">
        <f>E656*D656</f>
        <v>0</v>
      </c>
      <c r="G656" s="34">
        <f aca="true" t="shared" si="103" ref="G656:G719">Q656</f>
        <v>0</v>
      </c>
      <c r="H656" s="34"/>
      <c r="I656" s="34"/>
      <c r="J656" s="160">
        <f t="shared" si="99"/>
        <v>0</v>
      </c>
      <c r="L656" s="5"/>
      <c r="M656" s="5"/>
      <c r="O656" s="34">
        <f t="shared" si="100"/>
        <v>0</v>
      </c>
      <c r="Q656" s="34">
        <f aca="true" t="shared" si="104" ref="Q656:Q719">O656/$P$13</f>
        <v>0</v>
      </c>
    </row>
    <row r="657" spans="1:17" s="159" customFormat="1" ht="12.75" hidden="1">
      <c r="A657" s="26" t="s">
        <v>763</v>
      </c>
      <c r="B657" s="27" t="s">
        <v>764</v>
      </c>
      <c r="C657" s="26"/>
      <c r="D657" s="24"/>
      <c r="E657" s="33"/>
      <c r="F657" s="33"/>
      <c r="G657" s="34">
        <f t="shared" si="103"/>
        <v>0</v>
      </c>
      <c r="H657" s="34"/>
      <c r="I657" s="34"/>
      <c r="J657" s="160">
        <f t="shared" si="99"/>
        <v>0</v>
      </c>
      <c r="L657" s="5"/>
      <c r="M657" s="5"/>
      <c r="O657" s="34">
        <f t="shared" si="100"/>
        <v>0</v>
      </c>
      <c r="Q657" s="34">
        <f t="shared" si="104"/>
        <v>0</v>
      </c>
    </row>
    <row r="658" spans="1:17" s="159" customFormat="1" ht="25.5" hidden="1">
      <c r="A658" s="82"/>
      <c r="B658" s="44" t="s">
        <v>765</v>
      </c>
      <c r="C658" s="30" t="s">
        <v>748</v>
      </c>
      <c r="D658" s="33"/>
      <c r="E658" s="33"/>
      <c r="F658" s="33">
        <f>E658*D658</f>
        <v>0</v>
      </c>
      <c r="G658" s="34">
        <f t="shared" si="103"/>
        <v>0</v>
      </c>
      <c r="H658" s="34"/>
      <c r="I658" s="34"/>
      <c r="J658" s="160">
        <f t="shared" si="99"/>
        <v>0</v>
      </c>
      <c r="L658" s="5"/>
      <c r="M658" s="5"/>
      <c r="O658" s="34">
        <f t="shared" si="100"/>
        <v>0</v>
      </c>
      <c r="Q658" s="34">
        <f t="shared" si="104"/>
        <v>0</v>
      </c>
    </row>
    <row r="659" spans="1:17" s="159" customFormat="1" ht="12.75" hidden="1">
      <c r="A659" s="212" t="s">
        <v>766</v>
      </c>
      <c r="B659" s="212"/>
      <c r="C659" s="212"/>
      <c r="D659" s="212"/>
      <c r="E659" s="212"/>
      <c r="F659" s="24">
        <f>SUM(F643:F658)</f>
        <v>0</v>
      </c>
      <c r="G659" s="34">
        <f t="shared" si="103"/>
        <v>0</v>
      </c>
      <c r="H659" s="34"/>
      <c r="I659" s="34"/>
      <c r="J659" s="160">
        <f t="shared" si="99"/>
        <v>0</v>
      </c>
      <c r="L659" s="5"/>
      <c r="M659" s="5"/>
      <c r="O659" s="34">
        <f t="shared" si="100"/>
        <v>0</v>
      </c>
      <c r="Q659" s="34">
        <f t="shared" si="104"/>
        <v>0</v>
      </c>
    </row>
    <row r="660" spans="1:17" s="159" customFormat="1" ht="6" customHeight="1" hidden="1">
      <c r="A660" s="214"/>
      <c r="B660" s="214"/>
      <c r="C660" s="214"/>
      <c r="D660" s="214"/>
      <c r="E660" s="214"/>
      <c r="F660" s="214"/>
      <c r="G660" s="34">
        <f t="shared" si="103"/>
        <v>0</v>
      </c>
      <c r="H660" s="34"/>
      <c r="I660" s="34"/>
      <c r="J660" s="160">
        <f t="shared" si="99"/>
        <v>0</v>
      </c>
      <c r="L660" s="5"/>
      <c r="M660" s="5"/>
      <c r="O660" s="34">
        <f t="shared" si="100"/>
        <v>0</v>
      </c>
      <c r="Q660" s="34">
        <f t="shared" si="104"/>
        <v>0</v>
      </c>
    </row>
    <row r="661" spans="1:17" s="159" customFormat="1" ht="12.75" hidden="1">
      <c r="A661" s="26" t="s">
        <v>767</v>
      </c>
      <c r="B661" s="209" t="s">
        <v>768</v>
      </c>
      <c r="C661" s="210"/>
      <c r="D661" s="210"/>
      <c r="E661" s="210"/>
      <c r="F661" s="210"/>
      <c r="G661" s="34">
        <f t="shared" si="103"/>
        <v>0</v>
      </c>
      <c r="H661" s="34"/>
      <c r="I661" s="34"/>
      <c r="J661" s="160">
        <f t="shared" si="99"/>
        <v>0</v>
      </c>
      <c r="L661" s="5"/>
      <c r="M661" s="5"/>
      <c r="O661" s="34">
        <f t="shared" si="100"/>
        <v>0</v>
      </c>
      <c r="Q661" s="34">
        <f t="shared" si="104"/>
        <v>0</v>
      </c>
    </row>
    <row r="662" spans="1:17" s="161" customFormat="1" ht="12.75" hidden="1">
      <c r="A662" s="26" t="s">
        <v>769</v>
      </c>
      <c r="B662" s="43" t="s">
        <v>770</v>
      </c>
      <c r="C662" s="27"/>
      <c r="D662" s="24"/>
      <c r="E662" s="34"/>
      <c r="F662" s="24"/>
      <c r="G662" s="34">
        <f t="shared" si="103"/>
        <v>0</v>
      </c>
      <c r="H662" s="34"/>
      <c r="I662" s="34"/>
      <c r="J662" s="160">
        <f t="shared" si="99"/>
        <v>0</v>
      </c>
      <c r="L662" s="5"/>
      <c r="M662" s="5"/>
      <c r="O662" s="34">
        <f t="shared" si="100"/>
        <v>0</v>
      </c>
      <c r="Q662" s="34">
        <f t="shared" si="104"/>
        <v>0</v>
      </c>
    </row>
    <row r="663" spans="1:17" s="159" customFormat="1" ht="12.75" hidden="1">
      <c r="A663" s="30"/>
      <c r="B663" s="31" t="s">
        <v>771</v>
      </c>
      <c r="C663" s="30" t="s">
        <v>772</v>
      </c>
      <c r="D663" s="33"/>
      <c r="E663" s="33"/>
      <c r="F663" s="33">
        <f aca="true" t="shared" si="105" ref="F663:F707">E663*D663</f>
        <v>0</v>
      </c>
      <c r="G663" s="34">
        <f t="shared" si="103"/>
        <v>0</v>
      </c>
      <c r="H663" s="34"/>
      <c r="I663" s="34"/>
      <c r="J663" s="160">
        <f t="shared" si="99"/>
        <v>0</v>
      </c>
      <c r="L663" s="5"/>
      <c r="M663" s="5"/>
      <c r="O663" s="34">
        <f t="shared" si="100"/>
        <v>0</v>
      </c>
      <c r="Q663" s="34">
        <f t="shared" si="104"/>
        <v>0</v>
      </c>
    </row>
    <row r="664" spans="1:17" s="159" customFormat="1" ht="12.75" hidden="1">
      <c r="A664" s="30"/>
      <c r="B664" s="31" t="s">
        <v>773</v>
      </c>
      <c r="C664" s="30" t="s">
        <v>772</v>
      </c>
      <c r="D664" s="33"/>
      <c r="E664" s="33"/>
      <c r="F664" s="33">
        <f t="shared" si="105"/>
        <v>0</v>
      </c>
      <c r="G664" s="34">
        <f t="shared" si="103"/>
        <v>0</v>
      </c>
      <c r="H664" s="34"/>
      <c r="I664" s="34"/>
      <c r="J664" s="160">
        <f t="shared" si="99"/>
        <v>0</v>
      </c>
      <c r="L664" s="5"/>
      <c r="M664" s="5"/>
      <c r="O664" s="34">
        <f t="shared" si="100"/>
        <v>0</v>
      </c>
      <c r="Q664" s="34">
        <f t="shared" si="104"/>
        <v>0</v>
      </c>
    </row>
    <row r="665" spans="1:17" s="159" customFormat="1" ht="12.75" hidden="1">
      <c r="A665" s="30"/>
      <c r="B665" s="31" t="s">
        <v>774</v>
      </c>
      <c r="C665" s="30" t="s">
        <v>772</v>
      </c>
      <c r="D665" s="33"/>
      <c r="E665" s="33"/>
      <c r="F665" s="33">
        <f t="shared" si="105"/>
        <v>0</v>
      </c>
      <c r="G665" s="34">
        <f t="shared" si="103"/>
        <v>0</v>
      </c>
      <c r="H665" s="34"/>
      <c r="I665" s="34"/>
      <c r="J665" s="160">
        <f t="shared" si="99"/>
        <v>0</v>
      </c>
      <c r="L665" s="5"/>
      <c r="M665" s="5"/>
      <c r="O665" s="34">
        <f t="shared" si="100"/>
        <v>0</v>
      </c>
      <c r="Q665" s="34">
        <f t="shared" si="104"/>
        <v>0</v>
      </c>
    </row>
    <row r="666" spans="1:17" s="159" customFormat="1" ht="12.75" hidden="1">
      <c r="A666" s="30"/>
      <c r="B666" s="31" t="s">
        <v>775</v>
      </c>
      <c r="C666" s="30" t="s">
        <v>772</v>
      </c>
      <c r="D666" s="33"/>
      <c r="E666" s="33"/>
      <c r="F666" s="33">
        <f t="shared" si="105"/>
        <v>0</v>
      </c>
      <c r="G666" s="34">
        <f t="shared" si="103"/>
        <v>0</v>
      </c>
      <c r="H666" s="34"/>
      <c r="I666" s="34"/>
      <c r="J666" s="160">
        <f t="shared" si="99"/>
        <v>0</v>
      </c>
      <c r="L666" s="5"/>
      <c r="M666" s="5"/>
      <c r="O666" s="34">
        <f t="shared" si="100"/>
        <v>0</v>
      </c>
      <c r="Q666" s="34">
        <f t="shared" si="104"/>
        <v>0</v>
      </c>
    </row>
    <row r="667" spans="1:17" s="161" customFormat="1" ht="12.75" hidden="1">
      <c r="A667" s="30"/>
      <c r="B667" s="31" t="s">
        <v>776</v>
      </c>
      <c r="C667" s="30" t="s">
        <v>772</v>
      </c>
      <c r="D667" s="33"/>
      <c r="E667" s="33"/>
      <c r="F667" s="33">
        <f t="shared" si="105"/>
        <v>0</v>
      </c>
      <c r="G667" s="34">
        <f t="shared" si="103"/>
        <v>0</v>
      </c>
      <c r="H667" s="34"/>
      <c r="I667" s="34"/>
      <c r="J667" s="160">
        <f t="shared" si="99"/>
        <v>0</v>
      </c>
      <c r="L667" s="5"/>
      <c r="M667" s="5"/>
      <c r="O667" s="34">
        <f t="shared" si="100"/>
        <v>0</v>
      </c>
      <c r="Q667" s="34">
        <f t="shared" si="104"/>
        <v>0</v>
      </c>
    </row>
    <row r="668" spans="1:17" s="159" customFormat="1" ht="12.75" hidden="1">
      <c r="A668" s="30"/>
      <c r="B668" s="31" t="s">
        <v>777</v>
      </c>
      <c r="C668" s="30" t="s">
        <v>772</v>
      </c>
      <c r="D668" s="33"/>
      <c r="E668" s="33"/>
      <c r="F668" s="33">
        <f t="shared" si="105"/>
        <v>0</v>
      </c>
      <c r="G668" s="34">
        <f t="shared" si="103"/>
        <v>0</v>
      </c>
      <c r="H668" s="34"/>
      <c r="I668" s="34"/>
      <c r="J668" s="160">
        <f t="shared" si="99"/>
        <v>0</v>
      </c>
      <c r="L668" s="5"/>
      <c r="M668" s="5"/>
      <c r="O668" s="34">
        <f t="shared" si="100"/>
        <v>0</v>
      </c>
      <c r="Q668" s="34">
        <f t="shared" si="104"/>
        <v>0</v>
      </c>
    </row>
    <row r="669" spans="1:17" s="159" customFormat="1" ht="12.75" hidden="1">
      <c r="A669" s="30"/>
      <c r="B669" s="31" t="s">
        <v>778</v>
      </c>
      <c r="C669" s="30" t="s">
        <v>772</v>
      </c>
      <c r="D669" s="33"/>
      <c r="E669" s="33"/>
      <c r="F669" s="33">
        <f t="shared" si="105"/>
        <v>0</v>
      </c>
      <c r="G669" s="34">
        <f t="shared" si="103"/>
        <v>0</v>
      </c>
      <c r="H669" s="34"/>
      <c r="I669" s="34"/>
      <c r="J669" s="160">
        <f t="shared" si="99"/>
        <v>0</v>
      </c>
      <c r="L669" s="5"/>
      <c r="M669" s="5"/>
      <c r="O669" s="34">
        <f t="shared" si="100"/>
        <v>0</v>
      </c>
      <c r="Q669" s="34">
        <f t="shared" si="104"/>
        <v>0</v>
      </c>
    </row>
    <row r="670" spans="1:17" s="161" customFormat="1" ht="12.75" hidden="1">
      <c r="A670" s="26" t="s">
        <v>779</v>
      </c>
      <c r="B670" s="43" t="s">
        <v>780</v>
      </c>
      <c r="C670" s="27"/>
      <c r="D670" s="24"/>
      <c r="E670" s="34"/>
      <c r="F670" s="24"/>
      <c r="G670" s="34">
        <f t="shared" si="103"/>
        <v>0</v>
      </c>
      <c r="H670" s="34"/>
      <c r="I670" s="34"/>
      <c r="J670" s="160">
        <f t="shared" si="99"/>
        <v>0</v>
      </c>
      <c r="L670" s="5"/>
      <c r="M670" s="5"/>
      <c r="O670" s="34">
        <f t="shared" si="100"/>
        <v>0</v>
      </c>
      <c r="Q670" s="34">
        <f t="shared" si="104"/>
        <v>0</v>
      </c>
    </row>
    <row r="671" spans="1:17" s="159" customFormat="1" ht="25.5" hidden="1">
      <c r="A671" s="30"/>
      <c r="B671" s="31" t="s">
        <v>781</v>
      </c>
      <c r="C671" s="30" t="s">
        <v>49</v>
      </c>
      <c r="D671" s="33"/>
      <c r="E671" s="33"/>
      <c r="F671" s="33">
        <f t="shared" si="105"/>
        <v>0</v>
      </c>
      <c r="G671" s="34">
        <f t="shared" si="103"/>
        <v>0</v>
      </c>
      <c r="H671" s="34"/>
      <c r="I671" s="34"/>
      <c r="J671" s="160">
        <f t="shared" si="99"/>
        <v>0</v>
      </c>
      <c r="L671" s="5"/>
      <c r="M671" s="5"/>
      <c r="O671" s="34">
        <f t="shared" si="100"/>
        <v>0</v>
      </c>
      <c r="Q671" s="34">
        <f t="shared" si="104"/>
        <v>0</v>
      </c>
    </row>
    <row r="672" spans="1:17" s="159" customFormat="1" ht="12.75" hidden="1">
      <c r="A672" s="30"/>
      <c r="B672" s="31" t="s">
        <v>782</v>
      </c>
      <c r="C672" s="30" t="s">
        <v>49</v>
      </c>
      <c r="D672" s="33"/>
      <c r="E672" s="33"/>
      <c r="F672" s="33">
        <f t="shared" si="105"/>
        <v>0</v>
      </c>
      <c r="G672" s="34">
        <f t="shared" si="103"/>
        <v>0</v>
      </c>
      <c r="H672" s="34"/>
      <c r="I672" s="34"/>
      <c r="J672" s="160">
        <f t="shared" si="99"/>
        <v>0</v>
      </c>
      <c r="L672" s="5"/>
      <c r="M672" s="5"/>
      <c r="O672" s="34">
        <f t="shared" si="100"/>
        <v>0</v>
      </c>
      <c r="Q672" s="34">
        <f t="shared" si="104"/>
        <v>0</v>
      </c>
    </row>
    <row r="673" spans="1:17" s="159" customFormat="1" ht="12.75" hidden="1">
      <c r="A673" s="26" t="s">
        <v>783</v>
      </c>
      <c r="B673" s="43" t="s">
        <v>784</v>
      </c>
      <c r="C673" s="27"/>
      <c r="D673" s="24"/>
      <c r="E673" s="34"/>
      <c r="F673" s="24"/>
      <c r="G673" s="34">
        <f t="shared" si="103"/>
        <v>0</v>
      </c>
      <c r="H673" s="34"/>
      <c r="I673" s="34"/>
      <c r="J673" s="160">
        <f t="shared" si="99"/>
        <v>0</v>
      </c>
      <c r="L673" s="5"/>
      <c r="M673" s="5"/>
      <c r="O673" s="34">
        <f t="shared" si="100"/>
        <v>0</v>
      </c>
      <c r="Q673" s="34">
        <f t="shared" si="104"/>
        <v>0</v>
      </c>
    </row>
    <row r="674" spans="1:17" s="159" customFormat="1" ht="25.5" hidden="1">
      <c r="A674" s="30"/>
      <c r="B674" s="31" t="s">
        <v>785</v>
      </c>
      <c r="C674" s="30" t="s">
        <v>772</v>
      </c>
      <c r="D674" s="33"/>
      <c r="E674" s="33"/>
      <c r="F674" s="33">
        <f t="shared" si="105"/>
        <v>0</v>
      </c>
      <c r="G674" s="34">
        <f t="shared" si="103"/>
        <v>0</v>
      </c>
      <c r="H674" s="34"/>
      <c r="I674" s="34"/>
      <c r="J674" s="160">
        <f t="shared" si="99"/>
        <v>0</v>
      </c>
      <c r="L674" s="5"/>
      <c r="M674" s="5"/>
      <c r="O674" s="34">
        <f t="shared" si="100"/>
        <v>0</v>
      </c>
      <c r="Q674" s="34">
        <f t="shared" si="104"/>
        <v>0</v>
      </c>
    </row>
    <row r="675" spans="1:17" s="159" customFormat="1" ht="25.5" hidden="1">
      <c r="A675" s="30"/>
      <c r="B675" s="31" t="s">
        <v>786</v>
      </c>
      <c r="C675" s="30" t="s">
        <v>772</v>
      </c>
      <c r="D675" s="33"/>
      <c r="E675" s="33"/>
      <c r="F675" s="33">
        <f t="shared" si="105"/>
        <v>0</v>
      </c>
      <c r="G675" s="34">
        <f t="shared" si="103"/>
        <v>0</v>
      </c>
      <c r="H675" s="34"/>
      <c r="I675" s="34"/>
      <c r="J675" s="160">
        <f t="shared" si="99"/>
        <v>0</v>
      </c>
      <c r="L675" s="5"/>
      <c r="M675" s="5"/>
      <c r="O675" s="34">
        <f t="shared" si="100"/>
        <v>0</v>
      </c>
      <c r="Q675" s="34">
        <f t="shared" si="104"/>
        <v>0</v>
      </c>
    </row>
    <row r="676" spans="1:17" s="159" customFormat="1" ht="25.5" hidden="1">
      <c r="A676" s="30"/>
      <c r="B676" s="31" t="s">
        <v>787</v>
      </c>
      <c r="C676" s="30" t="s">
        <v>772</v>
      </c>
      <c r="D676" s="33"/>
      <c r="E676" s="33"/>
      <c r="F676" s="33">
        <f t="shared" si="105"/>
        <v>0</v>
      </c>
      <c r="G676" s="34">
        <f t="shared" si="103"/>
        <v>0</v>
      </c>
      <c r="H676" s="34"/>
      <c r="I676" s="34"/>
      <c r="J676" s="160">
        <f t="shared" si="99"/>
        <v>0</v>
      </c>
      <c r="L676" s="5"/>
      <c r="M676" s="5"/>
      <c r="O676" s="34">
        <f t="shared" si="100"/>
        <v>0</v>
      </c>
      <c r="Q676" s="34">
        <f t="shared" si="104"/>
        <v>0</v>
      </c>
    </row>
    <row r="677" spans="1:17" s="159" customFormat="1" ht="12.75" hidden="1">
      <c r="A677" s="30"/>
      <c r="B677" s="31" t="s">
        <v>788</v>
      </c>
      <c r="C677" s="30" t="s">
        <v>772</v>
      </c>
      <c r="D677" s="33"/>
      <c r="E677" s="33"/>
      <c r="F677" s="33">
        <f t="shared" si="105"/>
        <v>0</v>
      </c>
      <c r="G677" s="34">
        <f t="shared" si="103"/>
        <v>0</v>
      </c>
      <c r="H677" s="34"/>
      <c r="I677" s="34"/>
      <c r="J677" s="160">
        <f t="shared" si="99"/>
        <v>0</v>
      </c>
      <c r="L677" s="5"/>
      <c r="M677" s="5"/>
      <c r="O677" s="34">
        <f t="shared" si="100"/>
        <v>0</v>
      </c>
      <c r="Q677" s="34">
        <f t="shared" si="104"/>
        <v>0</v>
      </c>
    </row>
    <row r="678" spans="1:17" s="159" customFormat="1" ht="12.75" hidden="1">
      <c r="A678" s="26" t="s">
        <v>789</v>
      </c>
      <c r="B678" s="43" t="s">
        <v>726</v>
      </c>
      <c r="C678" s="27"/>
      <c r="D678" s="24"/>
      <c r="E678" s="34"/>
      <c r="F678" s="24"/>
      <c r="G678" s="34">
        <f t="shared" si="103"/>
        <v>0</v>
      </c>
      <c r="H678" s="34"/>
      <c r="I678" s="34"/>
      <c r="J678" s="160">
        <f t="shared" si="99"/>
        <v>0</v>
      </c>
      <c r="L678" s="5"/>
      <c r="M678" s="5"/>
      <c r="O678" s="34">
        <f t="shared" si="100"/>
        <v>0</v>
      </c>
      <c r="Q678" s="34">
        <f t="shared" si="104"/>
        <v>0</v>
      </c>
    </row>
    <row r="679" spans="1:17" s="161" customFormat="1" ht="12.75" hidden="1">
      <c r="A679" s="30"/>
      <c r="B679" s="31" t="s">
        <v>790</v>
      </c>
      <c r="C679" s="30" t="s">
        <v>772</v>
      </c>
      <c r="D679" s="33"/>
      <c r="E679" s="33"/>
      <c r="F679" s="33">
        <f t="shared" si="105"/>
        <v>0</v>
      </c>
      <c r="G679" s="34">
        <f t="shared" si="103"/>
        <v>0</v>
      </c>
      <c r="H679" s="34"/>
      <c r="I679" s="34"/>
      <c r="J679" s="160">
        <f t="shared" si="99"/>
        <v>0</v>
      </c>
      <c r="L679" s="5"/>
      <c r="M679" s="5"/>
      <c r="O679" s="34">
        <f t="shared" si="100"/>
        <v>0</v>
      </c>
      <c r="Q679" s="34">
        <f t="shared" si="104"/>
        <v>0</v>
      </c>
    </row>
    <row r="680" spans="1:17" s="159" customFormat="1" ht="12.75" hidden="1">
      <c r="A680" s="30"/>
      <c r="B680" s="31" t="s">
        <v>791</v>
      </c>
      <c r="C680" s="30" t="s">
        <v>772</v>
      </c>
      <c r="D680" s="33"/>
      <c r="E680" s="33"/>
      <c r="F680" s="33">
        <f t="shared" si="105"/>
        <v>0</v>
      </c>
      <c r="G680" s="34">
        <f t="shared" si="103"/>
        <v>0</v>
      </c>
      <c r="H680" s="34"/>
      <c r="I680" s="34"/>
      <c r="J680" s="160">
        <f aca="true" t="shared" si="106" ref="J680:J739">D680*E680</f>
        <v>0</v>
      </c>
      <c r="L680" s="5"/>
      <c r="M680" s="5"/>
      <c r="O680" s="34">
        <f aca="true" t="shared" si="107" ref="O680:O739">J680/950690.71*1333200</f>
        <v>0</v>
      </c>
      <c r="Q680" s="34">
        <f t="shared" si="104"/>
        <v>0</v>
      </c>
    </row>
    <row r="681" spans="1:17" s="159" customFormat="1" ht="12.75" hidden="1">
      <c r="A681" s="26" t="s">
        <v>792</v>
      </c>
      <c r="B681" s="43" t="s">
        <v>793</v>
      </c>
      <c r="C681" s="27"/>
      <c r="D681" s="24"/>
      <c r="E681" s="34"/>
      <c r="F681" s="24"/>
      <c r="G681" s="34">
        <f t="shared" si="103"/>
        <v>0</v>
      </c>
      <c r="H681" s="34"/>
      <c r="I681" s="34"/>
      <c r="J681" s="160">
        <f t="shared" si="106"/>
        <v>0</v>
      </c>
      <c r="L681" s="5"/>
      <c r="M681" s="5"/>
      <c r="O681" s="34">
        <f t="shared" si="107"/>
        <v>0</v>
      </c>
      <c r="Q681" s="34">
        <f t="shared" si="104"/>
        <v>0</v>
      </c>
    </row>
    <row r="682" spans="1:17" s="159" customFormat="1" ht="12.75" hidden="1">
      <c r="A682" s="30"/>
      <c r="B682" s="31" t="s">
        <v>794</v>
      </c>
      <c r="C682" s="30" t="s">
        <v>772</v>
      </c>
      <c r="D682" s="33"/>
      <c r="E682" s="33"/>
      <c r="F682" s="33">
        <f t="shared" si="105"/>
        <v>0</v>
      </c>
      <c r="G682" s="34">
        <f t="shared" si="103"/>
        <v>0</v>
      </c>
      <c r="H682" s="34"/>
      <c r="I682" s="34"/>
      <c r="J682" s="160">
        <f t="shared" si="106"/>
        <v>0</v>
      </c>
      <c r="L682" s="5"/>
      <c r="M682" s="5"/>
      <c r="O682" s="34">
        <f t="shared" si="107"/>
        <v>0</v>
      </c>
      <c r="Q682" s="34">
        <f t="shared" si="104"/>
        <v>0</v>
      </c>
    </row>
    <row r="683" spans="1:17" s="159" customFormat="1" ht="25.5" hidden="1">
      <c r="A683" s="30"/>
      <c r="B683" s="31" t="s">
        <v>795</v>
      </c>
      <c r="C683" s="30" t="s">
        <v>772</v>
      </c>
      <c r="D683" s="33"/>
      <c r="E683" s="33"/>
      <c r="F683" s="33">
        <f t="shared" si="105"/>
        <v>0</v>
      </c>
      <c r="G683" s="34">
        <f t="shared" si="103"/>
        <v>0</v>
      </c>
      <c r="H683" s="34"/>
      <c r="I683" s="34"/>
      <c r="J683" s="160">
        <f t="shared" si="106"/>
        <v>0</v>
      </c>
      <c r="L683" s="5"/>
      <c r="M683" s="5"/>
      <c r="O683" s="34">
        <f t="shared" si="107"/>
        <v>0</v>
      </c>
      <c r="Q683" s="34">
        <f t="shared" si="104"/>
        <v>0</v>
      </c>
    </row>
    <row r="684" spans="1:17" s="159" customFormat="1" ht="38.25" hidden="1">
      <c r="A684" s="50"/>
      <c r="B684" s="68" t="s">
        <v>796</v>
      </c>
      <c r="C684" s="50" t="s">
        <v>772</v>
      </c>
      <c r="D684" s="33"/>
      <c r="E684" s="33"/>
      <c r="F684" s="33">
        <f t="shared" si="105"/>
        <v>0</v>
      </c>
      <c r="G684" s="34">
        <f t="shared" si="103"/>
        <v>0</v>
      </c>
      <c r="H684" s="34"/>
      <c r="I684" s="34"/>
      <c r="J684" s="160">
        <f t="shared" si="106"/>
        <v>0</v>
      </c>
      <c r="L684" s="5"/>
      <c r="M684" s="5"/>
      <c r="O684" s="34">
        <f t="shared" si="107"/>
        <v>0</v>
      </c>
      <c r="Q684" s="34">
        <f t="shared" si="104"/>
        <v>0</v>
      </c>
    </row>
    <row r="685" spans="1:17" s="159" customFormat="1" ht="12.75" hidden="1">
      <c r="A685" s="50"/>
      <c r="B685" s="31" t="s">
        <v>797</v>
      </c>
      <c r="C685" s="30" t="s">
        <v>772</v>
      </c>
      <c r="D685" s="33"/>
      <c r="E685" s="33"/>
      <c r="F685" s="33">
        <f t="shared" si="105"/>
        <v>0</v>
      </c>
      <c r="G685" s="34">
        <f t="shared" si="103"/>
        <v>0</v>
      </c>
      <c r="H685" s="34"/>
      <c r="I685" s="34"/>
      <c r="J685" s="160">
        <f t="shared" si="106"/>
        <v>0</v>
      </c>
      <c r="L685" s="5"/>
      <c r="M685" s="5"/>
      <c r="O685" s="34">
        <f t="shared" si="107"/>
        <v>0</v>
      </c>
      <c r="Q685" s="34">
        <f t="shared" si="104"/>
        <v>0</v>
      </c>
    </row>
    <row r="686" spans="1:17" s="159" customFormat="1" ht="12.75" hidden="1">
      <c r="A686" s="30"/>
      <c r="B686" s="31" t="s">
        <v>798</v>
      </c>
      <c r="C686" s="30" t="s">
        <v>772</v>
      </c>
      <c r="D686" s="33"/>
      <c r="E686" s="33"/>
      <c r="F686" s="33">
        <f t="shared" si="105"/>
        <v>0</v>
      </c>
      <c r="G686" s="34">
        <f t="shared" si="103"/>
        <v>0</v>
      </c>
      <c r="H686" s="34"/>
      <c r="I686" s="34"/>
      <c r="J686" s="160">
        <f t="shared" si="106"/>
        <v>0</v>
      </c>
      <c r="L686" s="5"/>
      <c r="M686" s="5"/>
      <c r="O686" s="34">
        <f t="shared" si="107"/>
        <v>0</v>
      </c>
      <c r="Q686" s="34">
        <f t="shared" si="104"/>
        <v>0</v>
      </c>
    </row>
    <row r="687" spans="1:17" s="159" customFormat="1" ht="12.75" hidden="1">
      <c r="A687" s="30"/>
      <c r="B687" s="31" t="s">
        <v>799</v>
      </c>
      <c r="C687" s="30" t="s">
        <v>772</v>
      </c>
      <c r="D687" s="33"/>
      <c r="E687" s="33"/>
      <c r="F687" s="33">
        <f t="shared" si="105"/>
        <v>0</v>
      </c>
      <c r="G687" s="34">
        <f t="shared" si="103"/>
        <v>0</v>
      </c>
      <c r="H687" s="34"/>
      <c r="I687" s="34"/>
      <c r="J687" s="160">
        <f t="shared" si="106"/>
        <v>0</v>
      </c>
      <c r="L687" s="5"/>
      <c r="M687" s="5"/>
      <c r="O687" s="34">
        <f t="shared" si="107"/>
        <v>0</v>
      </c>
      <c r="Q687" s="34">
        <f t="shared" si="104"/>
        <v>0</v>
      </c>
    </row>
    <row r="688" spans="1:17" s="159" customFormat="1" ht="25.5" hidden="1">
      <c r="A688" s="30"/>
      <c r="B688" s="31" t="s">
        <v>800</v>
      </c>
      <c r="C688" s="30" t="s">
        <v>772</v>
      </c>
      <c r="D688" s="33"/>
      <c r="E688" s="33"/>
      <c r="F688" s="33">
        <f t="shared" si="105"/>
        <v>0</v>
      </c>
      <c r="G688" s="34">
        <f t="shared" si="103"/>
        <v>0</v>
      </c>
      <c r="H688" s="34"/>
      <c r="I688" s="34"/>
      <c r="J688" s="160">
        <f t="shared" si="106"/>
        <v>0</v>
      </c>
      <c r="L688" s="5"/>
      <c r="M688" s="5"/>
      <c r="O688" s="34">
        <f t="shared" si="107"/>
        <v>0</v>
      </c>
      <c r="Q688" s="34">
        <f t="shared" si="104"/>
        <v>0</v>
      </c>
    </row>
    <row r="689" spans="1:17" s="159" customFormat="1" ht="12.75" hidden="1">
      <c r="A689" s="30"/>
      <c r="B689" s="31" t="s">
        <v>801</v>
      </c>
      <c r="C689" s="30" t="s">
        <v>772</v>
      </c>
      <c r="D689" s="33"/>
      <c r="E689" s="33"/>
      <c r="F689" s="33">
        <f t="shared" si="105"/>
        <v>0</v>
      </c>
      <c r="G689" s="34">
        <f t="shared" si="103"/>
        <v>0</v>
      </c>
      <c r="H689" s="34"/>
      <c r="I689" s="34"/>
      <c r="J689" s="160">
        <f t="shared" si="106"/>
        <v>0</v>
      </c>
      <c r="L689" s="5"/>
      <c r="M689" s="5"/>
      <c r="O689" s="34">
        <f t="shared" si="107"/>
        <v>0</v>
      </c>
      <c r="Q689" s="34">
        <f t="shared" si="104"/>
        <v>0</v>
      </c>
    </row>
    <row r="690" spans="1:17" s="159" customFormat="1" ht="12.75" hidden="1">
      <c r="A690" s="26" t="s">
        <v>802</v>
      </c>
      <c r="B690" s="43" t="s">
        <v>803</v>
      </c>
      <c r="C690" s="27"/>
      <c r="D690" s="24"/>
      <c r="E690" s="34"/>
      <c r="F690" s="24"/>
      <c r="G690" s="34">
        <f t="shared" si="103"/>
        <v>0</v>
      </c>
      <c r="H690" s="34"/>
      <c r="I690" s="34"/>
      <c r="J690" s="160">
        <f t="shared" si="106"/>
        <v>0</v>
      </c>
      <c r="L690" s="5"/>
      <c r="M690" s="5"/>
      <c r="O690" s="34">
        <f t="shared" si="107"/>
        <v>0</v>
      </c>
      <c r="Q690" s="34">
        <f t="shared" si="104"/>
        <v>0</v>
      </c>
    </row>
    <row r="691" spans="1:17" s="159" customFormat="1" ht="12.75" hidden="1">
      <c r="A691" s="30"/>
      <c r="B691" s="31" t="s">
        <v>804</v>
      </c>
      <c r="C691" s="44"/>
      <c r="D691" s="33"/>
      <c r="E691" s="34"/>
      <c r="F691" s="33"/>
      <c r="G691" s="34">
        <f t="shared" si="103"/>
        <v>0</v>
      </c>
      <c r="H691" s="34"/>
      <c r="I691" s="34"/>
      <c r="J691" s="160">
        <f t="shared" si="106"/>
        <v>0</v>
      </c>
      <c r="L691" s="5"/>
      <c r="M691" s="5"/>
      <c r="O691" s="34">
        <f t="shared" si="107"/>
        <v>0</v>
      </c>
      <c r="Q691" s="34">
        <f t="shared" si="104"/>
        <v>0</v>
      </c>
    </row>
    <row r="692" spans="1:17" s="159" customFormat="1" ht="12.75" hidden="1">
      <c r="A692" s="30"/>
      <c r="B692" s="31"/>
      <c r="C692" s="44"/>
      <c r="D692" s="33"/>
      <c r="E692" s="34"/>
      <c r="F692" s="33"/>
      <c r="G692" s="34">
        <f t="shared" si="103"/>
        <v>0</v>
      </c>
      <c r="H692" s="34"/>
      <c r="I692" s="34"/>
      <c r="J692" s="160">
        <f t="shared" si="106"/>
        <v>0</v>
      </c>
      <c r="L692" s="5"/>
      <c r="M692" s="5"/>
      <c r="O692" s="34">
        <f t="shared" si="107"/>
        <v>0</v>
      </c>
      <c r="Q692" s="34">
        <f t="shared" si="104"/>
        <v>0</v>
      </c>
    </row>
    <row r="693" spans="1:17" s="159" customFormat="1" ht="12.75" hidden="1">
      <c r="A693" s="30"/>
      <c r="B693" s="31" t="s">
        <v>805</v>
      </c>
      <c r="C693" s="30" t="s">
        <v>49</v>
      </c>
      <c r="D693" s="83"/>
      <c r="E693" s="33"/>
      <c r="F693" s="33">
        <f t="shared" si="105"/>
        <v>0</v>
      </c>
      <c r="G693" s="34">
        <f t="shared" si="103"/>
        <v>0</v>
      </c>
      <c r="H693" s="34"/>
      <c r="I693" s="34"/>
      <c r="J693" s="160">
        <f t="shared" si="106"/>
        <v>0</v>
      </c>
      <c r="L693" s="5"/>
      <c r="M693" s="5"/>
      <c r="O693" s="34">
        <f t="shared" si="107"/>
        <v>0</v>
      </c>
      <c r="Q693" s="34">
        <f t="shared" si="104"/>
        <v>0</v>
      </c>
    </row>
    <row r="694" spans="1:17" s="159" customFormat="1" ht="12.75" hidden="1">
      <c r="A694" s="30"/>
      <c r="B694" s="31" t="s">
        <v>806</v>
      </c>
      <c r="C694" s="30" t="s">
        <v>49</v>
      </c>
      <c r="D694" s="83"/>
      <c r="E694" s="33"/>
      <c r="F694" s="33">
        <f t="shared" si="105"/>
        <v>0</v>
      </c>
      <c r="G694" s="34">
        <f t="shared" si="103"/>
        <v>0</v>
      </c>
      <c r="H694" s="34"/>
      <c r="I694" s="34"/>
      <c r="J694" s="160">
        <f t="shared" si="106"/>
        <v>0</v>
      </c>
      <c r="L694" s="5"/>
      <c r="M694" s="5"/>
      <c r="O694" s="34">
        <f t="shared" si="107"/>
        <v>0</v>
      </c>
      <c r="Q694" s="34">
        <f t="shared" si="104"/>
        <v>0</v>
      </c>
    </row>
    <row r="695" spans="1:17" s="159" customFormat="1" ht="12.75" hidden="1">
      <c r="A695" s="30"/>
      <c r="B695" s="31" t="s">
        <v>807</v>
      </c>
      <c r="C695" s="44"/>
      <c r="D695" s="33"/>
      <c r="E695" s="34"/>
      <c r="F695" s="33"/>
      <c r="G695" s="34">
        <f t="shared" si="103"/>
        <v>0</v>
      </c>
      <c r="H695" s="34"/>
      <c r="I695" s="34"/>
      <c r="J695" s="160">
        <f t="shared" si="106"/>
        <v>0</v>
      </c>
      <c r="L695" s="5"/>
      <c r="M695" s="5"/>
      <c r="O695" s="34">
        <f t="shared" si="107"/>
        <v>0</v>
      </c>
      <c r="Q695" s="34">
        <f t="shared" si="104"/>
        <v>0</v>
      </c>
    </row>
    <row r="696" spans="1:17" s="159" customFormat="1" ht="12.75" hidden="1">
      <c r="A696" s="30"/>
      <c r="B696" s="31" t="s">
        <v>806</v>
      </c>
      <c r="C696" s="30" t="s">
        <v>49</v>
      </c>
      <c r="D696" s="83"/>
      <c r="E696" s="33"/>
      <c r="F696" s="33">
        <f t="shared" si="105"/>
        <v>0</v>
      </c>
      <c r="G696" s="34">
        <f t="shared" si="103"/>
        <v>0</v>
      </c>
      <c r="H696" s="34"/>
      <c r="I696" s="34"/>
      <c r="J696" s="160">
        <f t="shared" si="106"/>
        <v>0</v>
      </c>
      <c r="L696" s="5"/>
      <c r="M696" s="5"/>
      <c r="O696" s="34">
        <f t="shared" si="107"/>
        <v>0</v>
      </c>
      <c r="Q696" s="34">
        <f t="shared" si="104"/>
        <v>0</v>
      </c>
    </row>
    <row r="697" spans="1:17" s="159" customFormat="1" ht="12.75" hidden="1">
      <c r="A697" s="30"/>
      <c r="B697" s="31" t="s">
        <v>808</v>
      </c>
      <c r="C697" s="44"/>
      <c r="D697" s="33"/>
      <c r="E697" s="34"/>
      <c r="F697" s="33"/>
      <c r="G697" s="34">
        <f t="shared" si="103"/>
        <v>0</v>
      </c>
      <c r="H697" s="34"/>
      <c r="I697" s="34"/>
      <c r="J697" s="160">
        <f t="shared" si="106"/>
        <v>0</v>
      </c>
      <c r="L697" s="5"/>
      <c r="M697" s="5"/>
      <c r="O697" s="34">
        <f t="shared" si="107"/>
        <v>0</v>
      </c>
      <c r="Q697" s="34">
        <f t="shared" si="104"/>
        <v>0</v>
      </c>
    </row>
    <row r="698" spans="1:17" s="159" customFormat="1" ht="12.75" hidden="1">
      <c r="A698" s="30"/>
      <c r="B698" s="31" t="s">
        <v>806</v>
      </c>
      <c r="C698" s="30" t="s">
        <v>49</v>
      </c>
      <c r="D698" s="83"/>
      <c r="E698" s="33"/>
      <c r="F698" s="33">
        <f t="shared" si="105"/>
        <v>0</v>
      </c>
      <c r="G698" s="34">
        <f t="shared" si="103"/>
        <v>0</v>
      </c>
      <c r="H698" s="34"/>
      <c r="I698" s="34"/>
      <c r="J698" s="160">
        <f t="shared" si="106"/>
        <v>0</v>
      </c>
      <c r="L698" s="5"/>
      <c r="M698" s="5"/>
      <c r="O698" s="34">
        <f t="shared" si="107"/>
        <v>0</v>
      </c>
      <c r="Q698" s="34">
        <f t="shared" si="104"/>
        <v>0</v>
      </c>
    </row>
    <row r="699" spans="1:17" ht="12.75" hidden="1">
      <c r="A699" s="30"/>
      <c r="B699" s="31" t="s">
        <v>809</v>
      </c>
      <c r="C699" s="44"/>
      <c r="D699" s="33"/>
      <c r="E699" s="34"/>
      <c r="F699" s="33"/>
      <c r="G699" s="34">
        <f t="shared" si="103"/>
        <v>0</v>
      </c>
      <c r="H699" s="34"/>
      <c r="I699" s="34"/>
      <c r="J699" s="160">
        <f t="shared" si="106"/>
        <v>0</v>
      </c>
      <c r="K699" s="2"/>
      <c r="O699" s="34">
        <f t="shared" si="107"/>
        <v>0</v>
      </c>
      <c r="Q699" s="34">
        <f t="shared" si="104"/>
        <v>0</v>
      </c>
    </row>
    <row r="700" spans="1:17" ht="12.75" hidden="1">
      <c r="A700" s="30"/>
      <c r="B700" s="31" t="s">
        <v>810</v>
      </c>
      <c r="C700" s="30" t="s">
        <v>49</v>
      </c>
      <c r="D700" s="83"/>
      <c r="E700" s="33"/>
      <c r="F700" s="33">
        <f t="shared" si="105"/>
        <v>0</v>
      </c>
      <c r="G700" s="34">
        <f t="shared" si="103"/>
        <v>0</v>
      </c>
      <c r="H700" s="34"/>
      <c r="I700" s="34"/>
      <c r="J700" s="160">
        <f t="shared" si="106"/>
        <v>0</v>
      </c>
      <c r="K700" s="2"/>
      <c r="O700" s="34">
        <f t="shared" si="107"/>
        <v>0</v>
      </c>
      <c r="Q700" s="34">
        <f t="shared" si="104"/>
        <v>0</v>
      </c>
    </row>
    <row r="701" spans="1:17" ht="12.75" hidden="1">
      <c r="A701" s="30"/>
      <c r="B701" s="31" t="s">
        <v>811</v>
      </c>
      <c r="C701" s="44"/>
      <c r="D701" s="33"/>
      <c r="E701" s="34"/>
      <c r="F701" s="33"/>
      <c r="G701" s="34">
        <f t="shared" si="103"/>
        <v>0</v>
      </c>
      <c r="H701" s="34"/>
      <c r="I701" s="34"/>
      <c r="J701" s="160">
        <f t="shared" si="106"/>
        <v>0</v>
      </c>
      <c r="K701" s="2"/>
      <c r="O701" s="34">
        <f t="shared" si="107"/>
        <v>0</v>
      </c>
      <c r="Q701" s="34">
        <f t="shared" si="104"/>
        <v>0</v>
      </c>
    </row>
    <row r="702" spans="1:17" ht="12.75" hidden="1">
      <c r="A702" s="30"/>
      <c r="B702" s="31" t="s">
        <v>806</v>
      </c>
      <c r="C702" s="30" t="s">
        <v>93</v>
      </c>
      <c r="D702" s="83"/>
      <c r="E702" s="33"/>
      <c r="F702" s="33">
        <f t="shared" si="105"/>
        <v>0</v>
      </c>
      <c r="G702" s="34">
        <f t="shared" si="103"/>
        <v>0</v>
      </c>
      <c r="H702" s="34"/>
      <c r="I702" s="34"/>
      <c r="J702" s="160">
        <f t="shared" si="106"/>
        <v>0</v>
      </c>
      <c r="K702" s="2"/>
      <c r="O702" s="34">
        <f t="shared" si="107"/>
        <v>0</v>
      </c>
      <c r="Q702" s="34">
        <f t="shared" si="104"/>
        <v>0</v>
      </c>
    </row>
    <row r="703" spans="1:17" ht="12.75" hidden="1">
      <c r="A703" s="30"/>
      <c r="B703" s="31" t="s">
        <v>812</v>
      </c>
      <c r="C703" s="30" t="s">
        <v>93</v>
      </c>
      <c r="D703" s="83"/>
      <c r="E703" s="33"/>
      <c r="F703" s="33">
        <f t="shared" si="105"/>
        <v>0</v>
      </c>
      <c r="G703" s="34">
        <f t="shared" si="103"/>
        <v>0</v>
      </c>
      <c r="H703" s="34"/>
      <c r="I703" s="34"/>
      <c r="J703" s="160">
        <f t="shared" si="106"/>
        <v>0</v>
      </c>
      <c r="K703" s="2"/>
      <c r="O703" s="34">
        <f t="shared" si="107"/>
        <v>0</v>
      </c>
      <c r="Q703" s="34">
        <f t="shared" si="104"/>
        <v>0</v>
      </c>
    </row>
    <row r="704" spans="1:17" ht="12.75" hidden="1">
      <c r="A704" s="30"/>
      <c r="B704" s="31" t="s">
        <v>813</v>
      </c>
      <c r="C704" s="30" t="s">
        <v>93</v>
      </c>
      <c r="D704" s="83"/>
      <c r="E704" s="33"/>
      <c r="F704" s="33">
        <f t="shared" si="105"/>
        <v>0</v>
      </c>
      <c r="G704" s="34">
        <f t="shared" si="103"/>
        <v>0</v>
      </c>
      <c r="H704" s="34"/>
      <c r="I704" s="34"/>
      <c r="J704" s="160">
        <f t="shared" si="106"/>
        <v>0</v>
      </c>
      <c r="K704" s="2"/>
      <c r="O704" s="34">
        <f t="shared" si="107"/>
        <v>0</v>
      </c>
      <c r="Q704" s="34">
        <f t="shared" si="104"/>
        <v>0</v>
      </c>
    </row>
    <row r="705" spans="1:17" ht="12.75" hidden="1">
      <c r="A705" s="30"/>
      <c r="B705" s="31" t="s">
        <v>814</v>
      </c>
      <c r="C705" s="30" t="s">
        <v>93</v>
      </c>
      <c r="D705" s="83"/>
      <c r="E705" s="33"/>
      <c r="F705" s="33">
        <f t="shared" si="105"/>
        <v>0</v>
      </c>
      <c r="G705" s="34">
        <f t="shared" si="103"/>
        <v>0</v>
      </c>
      <c r="H705" s="34"/>
      <c r="I705" s="34"/>
      <c r="J705" s="160">
        <f t="shared" si="106"/>
        <v>0</v>
      </c>
      <c r="K705" s="2"/>
      <c r="O705" s="34">
        <f t="shared" si="107"/>
        <v>0</v>
      </c>
      <c r="Q705" s="34">
        <f t="shared" si="104"/>
        <v>0</v>
      </c>
    </row>
    <row r="706" spans="1:17" ht="12.75" hidden="1">
      <c r="A706" s="30"/>
      <c r="B706" s="31" t="s">
        <v>815</v>
      </c>
      <c r="C706" s="30" t="s">
        <v>93</v>
      </c>
      <c r="D706" s="83"/>
      <c r="E706" s="33"/>
      <c r="F706" s="33">
        <f t="shared" si="105"/>
        <v>0</v>
      </c>
      <c r="G706" s="34">
        <f t="shared" si="103"/>
        <v>0</v>
      </c>
      <c r="H706" s="34"/>
      <c r="I706" s="34"/>
      <c r="J706" s="160">
        <f t="shared" si="106"/>
        <v>0</v>
      </c>
      <c r="K706" s="2"/>
      <c r="O706" s="34">
        <f t="shared" si="107"/>
        <v>0</v>
      </c>
      <c r="Q706" s="34">
        <f t="shared" si="104"/>
        <v>0</v>
      </c>
    </row>
    <row r="707" spans="1:17" ht="12.75" hidden="1">
      <c r="A707" s="30"/>
      <c r="B707" s="31" t="s">
        <v>816</v>
      </c>
      <c r="C707" s="30" t="s">
        <v>93</v>
      </c>
      <c r="D707" s="83"/>
      <c r="E707" s="33"/>
      <c r="F707" s="33">
        <f t="shared" si="105"/>
        <v>0</v>
      </c>
      <c r="G707" s="34">
        <f t="shared" si="103"/>
        <v>0</v>
      </c>
      <c r="H707" s="34"/>
      <c r="I707" s="34"/>
      <c r="J707" s="160">
        <f t="shared" si="106"/>
        <v>0</v>
      </c>
      <c r="K707" s="2"/>
      <c r="O707" s="34">
        <f t="shared" si="107"/>
        <v>0</v>
      </c>
      <c r="Q707" s="34">
        <f t="shared" si="104"/>
        <v>0</v>
      </c>
    </row>
    <row r="708" spans="1:17" ht="12.75" hidden="1">
      <c r="A708" s="212" t="s">
        <v>817</v>
      </c>
      <c r="B708" s="212"/>
      <c r="C708" s="212"/>
      <c r="D708" s="212"/>
      <c r="E708" s="212"/>
      <c r="F708" s="24">
        <f>SUM(F663:F707)</f>
        <v>0</v>
      </c>
      <c r="G708" s="34">
        <f t="shared" si="103"/>
        <v>0</v>
      </c>
      <c r="H708" s="34"/>
      <c r="I708" s="34"/>
      <c r="J708" s="160">
        <f t="shared" si="106"/>
        <v>0</v>
      </c>
      <c r="K708" s="2"/>
      <c r="O708" s="34">
        <f t="shared" si="107"/>
        <v>0</v>
      </c>
      <c r="Q708" s="34">
        <f t="shared" si="104"/>
        <v>0</v>
      </c>
    </row>
    <row r="709" spans="1:17" ht="6" customHeight="1" hidden="1">
      <c r="A709" s="213"/>
      <c r="B709" s="213"/>
      <c r="C709" s="213"/>
      <c r="D709" s="213"/>
      <c r="E709" s="213"/>
      <c r="F709" s="213"/>
      <c r="G709" s="34">
        <f t="shared" si="103"/>
        <v>0</v>
      </c>
      <c r="H709" s="34"/>
      <c r="I709" s="34"/>
      <c r="J709" s="160">
        <f t="shared" si="106"/>
        <v>0</v>
      </c>
      <c r="K709" s="2"/>
      <c r="O709" s="34">
        <f t="shared" si="107"/>
        <v>0</v>
      </c>
      <c r="Q709" s="34">
        <f t="shared" si="104"/>
        <v>0</v>
      </c>
    </row>
    <row r="710" spans="1:17" ht="12.75" hidden="1">
      <c r="A710" s="26" t="s">
        <v>818</v>
      </c>
      <c r="B710" s="209" t="s">
        <v>819</v>
      </c>
      <c r="C710" s="210"/>
      <c r="D710" s="210"/>
      <c r="E710" s="210"/>
      <c r="F710" s="210"/>
      <c r="G710" s="34">
        <f t="shared" si="103"/>
        <v>0</v>
      </c>
      <c r="H710" s="34"/>
      <c r="I710" s="34"/>
      <c r="J710" s="160">
        <f t="shared" si="106"/>
        <v>0</v>
      </c>
      <c r="K710" s="2"/>
      <c r="O710" s="34">
        <f t="shared" si="107"/>
        <v>0</v>
      </c>
      <c r="Q710" s="34">
        <f t="shared" si="104"/>
        <v>0</v>
      </c>
    </row>
    <row r="711" spans="1:17" ht="12.75" customHeight="1" hidden="1">
      <c r="A711" s="30"/>
      <c r="B711" s="52" t="s">
        <v>820</v>
      </c>
      <c r="C711" s="50" t="s">
        <v>93</v>
      </c>
      <c r="D711" s="33"/>
      <c r="E711" s="33"/>
      <c r="F711" s="33">
        <f aca="true" t="shared" si="108" ref="F711:F733">E711*D711</f>
        <v>0</v>
      </c>
      <c r="G711" s="34">
        <f t="shared" si="103"/>
        <v>0</v>
      </c>
      <c r="H711" s="34"/>
      <c r="I711" s="34"/>
      <c r="J711" s="160">
        <f t="shared" si="106"/>
        <v>0</v>
      </c>
      <c r="K711" s="2"/>
      <c r="O711" s="34">
        <f t="shared" si="107"/>
        <v>0</v>
      </c>
      <c r="Q711" s="34">
        <f t="shared" si="104"/>
        <v>0</v>
      </c>
    </row>
    <row r="712" spans="1:17" ht="12.75" hidden="1">
      <c r="A712" s="30"/>
      <c r="B712" s="44" t="s">
        <v>821</v>
      </c>
      <c r="C712" s="30" t="s">
        <v>93</v>
      </c>
      <c r="D712" s="33"/>
      <c r="E712" s="33"/>
      <c r="F712" s="33">
        <f t="shared" si="108"/>
        <v>0</v>
      </c>
      <c r="G712" s="34">
        <f t="shared" si="103"/>
        <v>0</v>
      </c>
      <c r="H712" s="34"/>
      <c r="I712" s="34"/>
      <c r="J712" s="160">
        <f t="shared" si="106"/>
        <v>0</v>
      </c>
      <c r="K712" s="2"/>
      <c r="O712" s="34">
        <f t="shared" si="107"/>
        <v>0</v>
      </c>
      <c r="Q712" s="34">
        <f t="shared" si="104"/>
        <v>0</v>
      </c>
    </row>
    <row r="713" spans="1:17" ht="12.75" hidden="1">
      <c r="A713" s="30"/>
      <c r="B713" s="44" t="s">
        <v>822</v>
      </c>
      <c r="C713" s="30" t="s">
        <v>93</v>
      </c>
      <c r="D713" s="33"/>
      <c r="E713" s="33"/>
      <c r="F713" s="33">
        <f t="shared" si="108"/>
        <v>0</v>
      </c>
      <c r="G713" s="34">
        <f t="shared" si="103"/>
        <v>0</v>
      </c>
      <c r="H713" s="34"/>
      <c r="I713" s="34"/>
      <c r="J713" s="160">
        <f t="shared" si="106"/>
        <v>0</v>
      </c>
      <c r="K713" s="2"/>
      <c r="O713" s="34">
        <f t="shared" si="107"/>
        <v>0</v>
      </c>
      <c r="Q713" s="34">
        <f t="shared" si="104"/>
        <v>0</v>
      </c>
    </row>
    <row r="714" spans="1:17" ht="12.75" hidden="1">
      <c r="A714" s="30"/>
      <c r="B714" s="44" t="s">
        <v>823</v>
      </c>
      <c r="C714" s="30" t="s">
        <v>93</v>
      </c>
      <c r="D714" s="33"/>
      <c r="E714" s="33"/>
      <c r="F714" s="33">
        <f t="shared" si="108"/>
        <v>0</v>
      </c>
      <c r="G714" s="34">
        <f t="shared" si="103"/>
        <v>0</v>
      </c>
      <c r="H714" s="34"/>
      <c r="I714" s="34"/>
      <c r="J714" s="160">
        <f t="shared" si="106"/>
        <v>0</v>
      </c>
      <c r="K714" s="2"/>
      <c r="O714" s="34">
        <f t="shared" si="107"/>
        <v>0</v>
      </c>
      <c r="Q714" s="34">
        <f t="shared" si="104"/>
        <v>0</v>
      </c>
    </row>
    <row r="715" spans="1:17" s="166" customFormat="1" ht="12.75" hidden="1">
      <c r="A715" s="30"/>
      <c r="B715" s="44" t="s">
        <v>824</v>
      </c>
      <c r="C715" s="30" t="s">
        <v>93</v>
      </c>
      <c r="D715" s="33"/>
      <c r="E715" s="33"/>
      <c r="F715" s="33">
        <f t="shared" si="108"/>
        <v>0</v>
      </c>
      <c r="G715" s="34">
        <f t="shared" si="103"/>
        <v>0</v>
      </c>
      <c r="H715" s="34"/>
      <c r="I715" s="34"/>
      <c r="J715" s="160">
        <f t="shared" si="106"/>
        <v>0</v>
      </c>
      <c r="L715" s="5"/>
      <c r="M715" s="5"/>
      <c r="O715" s="34">
        <f t="shared" si="107"/>
        <v>0</v>
      </c>
      <c r="Q715" s="34">
        <f t="shared" si="104"/>
        <v>0</v>
      </c>
    </row>
    <row r="716" spans="1:17" ht="12.75" hidden="1">
      <c r="A716" s="30"/>
      <c r="B716" s="44" t="s">
        <v>825</v>
      </c>
      <c r="C716" s="30" t="s">
        <v>93</v>
      </c>
      <c r="D716" s="33"/>
      <c r="E716" s="33"/>
      <c r="F716" s="33">
        <f t="shared" si="108"/>
        <v>0</v>
      </c>
      <c r="G716" s="34">
        <f t="shared" si="103"/>
        <v>0</v>
      </c>
      <c r="H716" s="34"/>
      <c r="I716" s="34"/>
      <c r="J716" s="160">
        <f t="shared" si="106"/>
        <v>0</v>
      </c>
      <c r="K716" s="2"/>
      <c r="O716" s="34">
        <f t="shared" si="107"/>
        <v>0</v>
      </c>
      <c r="Q716" s="34">
        <f t="shared" si="104"/>
        <v>0</v>
      </c>
    </row>
    <row r="717" spans="1:17" ht="12.75" hidden="1">
      <c r="A717" s="30"/>
      <c r="B717" s="44" t="s">
        <v>826</v>
      </c>
      <c r="C717" s="30" t="s">
        <v>93</v>
      </c>
      <c r="D717" s="33"/>
      <c r="E717" s="33"/>
      <c r="F717" s="33">
        <f t="shared" si="108"/>
        <v>0</v>
      </c>
      <c r="G717" s="34">
        <f t="shared" si="103"/>
        <v>0</v>
      </c>
      <c r="H717" s="34"/>
      <c r="I717" s="34"/>
      <c r="J717" s="160">
        <f t="shared" si="106"/>
        <v>0</v>
      </c>
      <c r="K717" s="2"/>
      <c r="O717" s="34">
        <f t="shared" si="107"/>
        <v>0</v>
      </c>
      <c r="Q717" s="34">
        <f t="shared" si="104"/>
        <v>0</v>
      </c>
    </row>
    <row r="718" spans="1:17" ht="12.75" hidden="1">
      <c r="A718" s="30"/>
      <c r="B718" s="44" t="s">
        <v>827</v>
      </c>
      <c r="C718" s="30" t="s">
        <v>93</v>
      </c>
      <c r="D718" s="33"/>
      <c r="E718" s="33"/>
      <c r="F718" s="33">
        <f t="shared" si="108"/>
        <v>0</v>
      </c>
      <c r="G718" s="34">
        <f t="shared" si="103"/>
        <v>0</v>
      </c>
      <c r="H718" s="34"/>
      <c r="I718" s="34"/>
      <c r="J718" s="160">
        <f t="shared" si="106"/>
        <v>0</v>
      </c>
      <c r="K718" s="2"/>
      <c r="O718" s="34">
        <f t="shared" si="107"/>
        <v>0</v>
      </c>
      <c r="Q718" s="34">
        <f t="shared" si="104"/>
        <v>0</v>
      </c>
    </row>
    <row r="719" spans="1:17" ht="12.75" hidden="1">
      <c r="A719" s="30"/>
      <c r="B719" s="44" t="s">
        <v>828</v>
      </c>
      <c r="C719" s="30" t="s">
        <v>93</v>
      </c>
      <c r="D719" s="33"/>
      <c r="E719" s="33"/>
      <c r="F719" s="33">
        <f t="shared" si="108"/>
        <v>0</v>
      </c>
      <c r="G719" s="34">
        <f t="shared" si="103"/>
        <v>0</v>
      </c>
      <c r="H719" s="34"/>
      <c r="I719" s="34"/>
      <c r="J719" s="160">
        <f t="shared" si="106"/>
        <v>0</v>
      </c>
      <c r="K719" s="2"/>
      <c r="O719" s="34">
        <f t="shared" si="107"/>
        <v>0</v>
      </c>
      <c r="Q719" s="34">
        <f t="shared" si="104"/>
        <v>0</v>
      </c>
    </row>
    <row r="720" spans="1:17" ht="12.75" hidden="1">
      <c r="A720" s="30"/>
      <c r="B720" s="44" t="s">
        <v>829</v>
      </c>
      <c r="C720" s="30" t="s">
        <v>93</v>
      </c>
      <c r="D720" s="33"/>
      <c r="E720" s="33"/>
      <c r="F720" s="33">
        <f t="shared" si="108"/>
        <v>0</v>
      </c>
      <c r="G720" s="34">
        <f aca="true" t="shared" si="109" ref="G720:G783">Q720</f>
        <v>0</v>
      </c>
      <c r="H720" s="34"/>
      <c r="I720" s="34"/>
      <c r="J720" s="160">
        <f t="shared" si="106"/>
        <v>0</v>
      </c>
      <c r="K720" s="2"/>
      <c r="O720" s="34">
        <f t="shared" si="107"/>
        <v>0</v>
      </c>
      <c r="Q720" s="34">
        <f aca="true" t="shared" si="110" ref="Q720:Q783">O720/$P$13</f>
        <v>0</v>
      </c>
    </row>
    <row r="721" spans="1:17" ht="12.75" hidden="1">
      <c r="A721" s="30"/>
      <c r="B721" s="44" t="s">
        <v>830</v>
      </c>
      <c r="C721" s="30" t="s">
        <v>93</v>
      </c>
      <c r="D721" s="33"/>
      <c r="E721" s="33"/>
      <c r="F721" s="33">
        <f t="shared" si="108"/>
        <v>0</v>
      </c>
      <c r="G721" s="34">
        <f t="shared" si="109"/>
        <v>0</v>
      </c>
      <c r="H721" s="34"/>
      <c r="I721" s="34"/>
      <c r="J721" s="160">
        <f t="shared" si="106"/>
        <v>0</v>
      </c>
      <c r="K721" s="2"/>
      <c r="O721" s="34">
        <f t="shared" si="107"/>
        <v>0</v>
      </c>
      <c r="Q721" s="34">
        <f t="shared" si="110"/>
        <v>0</v>
      </c>
    </row>
    <row r="722" spans="1:17" ht="12.75" hidden="1">
      <c r="A722" s="30"/>
      <c r="B722" s="44" t="s">
        <v>831</v>
      </c>
      <c r="C722" s="30" t="s">
        <v>93</v>
      </c>
      <c r="D722" s="33"/>
      <c r="E722" s="33"/>
      <c r="F722" s="33">
        <f t="shared" si="108"/>
        <v>0</v>
      </c>
      <c r="G722" s="34">
        <f t="shared" si="109"/>
        <v>0</v>
      </c>
      <c r="H722" s="34"/>
      <c r="I722" s="34"/>
      <c r="J722" s="160">
        <f t="shared" si="106"/>
        <v>0</v>
      </c>
      <c r="K722" s="2"/>
      <c r="O722" s="34">
        <f t="shared" si="107"/>
        <v>0</v>
      </c>
      <c r="Q722" s="34">
        <f t="shared" si="110"/>
        <v>0</v>
      </c>
    </row>
    <row r="723" spans="1:17" ht="25.5" hidden="1">
      <c r="A723" s="30"/>
      <c r="B723" s="52" t="s">
        <v>832</v>
      </c>
      <c r="C723" s="30" t="s">
        <v>93</v>
      </c>
      <c r="D723" s="33"/>
      <c r="E723" s="33"/>
      <c r="F723" s="33">
        <f t="shared" si="108"/>
        <v>0</v>
      </c>
      <c r="G723" s="34">
        <f t="shared" si="109"/>
        <v>0</v>
      </c>
      <c r="H723" s="34"/>
      <c r="I723" s="34"/>
      <c r="J723" s="160">
        <f t="shared" si="106"/>
        <v>0</v>
      </c>
      <c r="K723" s="2"/>
      <c r="O723" s="34">
        <f t="shared" si="107"/>
        <v>0</v>
      </c>
      <c r="Q723" s="34">
        <f t="shared" si="110"/>
        <v>0</v>
      </c>
    </row>
    <row r="724" spans="1:17" ht="12.75" hidden="1">
      <c r="A724" s="30"/>
      <c r="B724" s="44" t="s">
        <v>833</v>
      </c>
      <c r="C724" s="30" t="s">
        <v>93</v>
      </c>
      <c r="D724" s="33"/>
      <c r="E724" s="33"/>
      <c r="F724" s="33">
        <f t="shared" si="108"/>
        <v>0</v>
      </c>
      <c r="G724" s="34">
        <f t="shared" si="109"/>
        <v>0</v>
      </c>
      <c r="H724" s="34"/>
      <c r="I724" s="34"/>
      <c r="J724" s="160">
        <f t="shared" si="106"/>
        <v>0</v>
      </c>
      <c r="K724" s="2"/>
      <c r="O724" s="34">
        <f t="shared" si="107"/>
        <v>0</v>
      </c>
      <c r="Q724" s="34">
        <f t="shared" si="110"/>
        <v>0</v>
      </c>
    </row>
    <row r="725" spans="1:17" ht="12.75" hidden="1">
      <c r="A725" s="30"/>
      <c r="B725" s="44" t="s">
        <v>834</v>
      </c>
      <c r="C725" s="30" t="s">
        <v>93</v>
      </c>
      <c r="D725" s="33"/>
      <c r="E725" s="33"/>
      <c r="F725" s="33">
        <f t="shared" si="108"/>
        <v>0</v>
      </c>
      <c r="G725" s="34">
        <f t="shared" si="109"/>
        <v>0</v>
      </c>
      <c r="H725" s="34"/>
      <c r="I725" s="34"/>
      <c r="J725" s="160">
        <f t="shared" si="106"/>
        <v>0</v>
      </c>
      <c r="K725" s="2"/>
      <c r="O725" s="34">
        <f t="shared" si="107"/>
        <v>0</v>
      </c>
      <c r="Q725" s="34">
        <f t="shared" si="110"/>
        <v>0</v>
      </c>
    </row>
    <row r="726" spans="1:17" ht="12.75" hidden="1">
      <c r="A726" s="26" t="s">
        <v>835</v>
      </c>
      <c r="B726" s="27" t="s">
        <v>836</v>
      </c>
      <c r="C726" s="27"/>
      <c r="D726" s="24"/>
      <c r="E726" s="34"/>
      <c r="F726" s="24"/>
      <c r="G726" s="34">
        <f t="shared" si="109"/>
        <v>0</v>
      </c>
      <c r="H726" s="34"/>
      <c r="I726" s="34"/>
      <c r="J726" s="160">
        <f t="shared" si="106"/>
        <v>0</v>
      </c>
      <c r="K726" s="2"/>
      <c r="O726" s="34">
        <f t="shared" si="107"/>
        <v>0</v>
      </c>
      <c r="Q726" s="34">
        <f t="shared" si="110"/>
        <v>0</v>
      </c>
    </row>
    <row r="727" spans="1:17" ht="12.75" hidden="1">
      <c r="A727" s="30"/>
      <c r="B727" s="44" t="s">
        <v>837</v>
      </c>
      <c r="C727" s="30" t="s">
        <v>93</v>
      </c>
      <c r="D727" s="33"/>
      <c r="E727" s="33"/>
      <c r="F727" s="33">
        <f t="shared" si="108"/>
        <v>0</v>
      </c>
      <c r="G727" s="34">
        <f t="shared" si="109"/>
        <v>0</v>
      </c>
      <c r="H727" s="34"/>
      <c r="I727" s="34"/>
      <c r="J727" s="160">
        <f t="shared" si="106"/>
        <v>0</v>
      </c>
      <c r="K727" s="2"/>
      <c r="O727" s="34">
        <f t="shared" si="107"/>
        <v>0</v>
      </c>
      <c r="Q727" s="34">
        <f t="shared" si="110"/>
        <v>0</v>
      </c>
    </row>
    <row r="728" spans="1:17" ht="12.75" hidden="1">
      <c r="A728" s="30"/>
      <c r="B728" s="44" t="s">
        <v>838</v>
      </c>
      <c r="C728" s="30" t="s">
        <v>93</v>
      </c>
      <c r="D728" s="33"/>
      <c r="E728" s="33"/>
      <c r="F728" s="33">
        <f t="shared" si="108"/>
        <v>0</v>
      </c>
      <c r="G728" s="34">
        <f t="shared" si="109"/>
        <v>0</v>
      </c>
      <c r="H728" s="34"/>
      <c r="I728" s="34"/>
      <c r="J728" s="160">
        <f t="shared" si="106"/>
        <v>0</v>
      </c>
      <c r="K728" s="2"/>
      <c r="O728" s="34">
        <f t="shared" si="107"/>
        <v>0</v>
      </c>
      <c r="Q728" s="34">
        <f t="shared" si="110"/>
        <v>0</v>
      </c>
    </row>
    <row r="729" spans="1:17" ht="12.75" hidden="1">
      <c r="A729" s="30"/>
      <c r="B729" s="44" t="s">
        <v>839</v>
      </c>
      <c r="C729" s="30" t="s">
        <v>93</v>
      </c>
      <c r="D729" s="33"/>
      <c r="E729" s="33"/>
      <c r="F729" s="33">
        <f t="shared" si="108"/>
        <v>0</v>
      </c>
      <c r="G729" s="34">
        <f t="shared" si="109"/>
        <v>0</v>
      </c>
      <c r="H729" s="34"/>
      <c r="I729" s="34"/>
      <c r="J729" s="160">
        <f t="shared" si="106"/>
        <v>0</v>
      </c>
      <c r="K729" s="2"/>
      <c r="O729" s="34">
        <f t="shared" si="107"/>
        <v>0</v>
      </c>
      <c r="Q729" s="34">
        <f t="shared" si="110"/>
        <v>0</v>
      </c>
    </row>
    <row r="730" spans="1:17" ht="12.75" hidden="1">
      <c r="A730" s="30"/>
      <c r="B730" s="44" t="s">
        <v>840</v>
      </c>
      <c r="C730" s="30" t="s">
        <v>93</v>
      </c>
      <c r="D730" s="33"/>
      <c r="E730" s="33"/>
      <c r="F730" s="33">
        <f t="shared" si="108"/>
        <v>0</v>
      </c>
      <c r="G730" s="34">
        <f t="shared" si="109"/>
        <v>0</v>
      </c>
      <c r="H730" s="34"/>
      <c r="I730" s="34"/>
      <c r="J730" s="160">
        <f t="shared" si="106"/>
        <v>0</v>
      </c>
      <c r="K730" s="2"/>
      <c r="O730" s="34">
        <f t="shared" si="107"/>
        <v>0</v>
      </c>
      <c r="Q730" s="34">
        <f t="shared" si="110"/>
        <v>0</v>
      </c>
    </row>
    <row r="731" spans="1:17" ht="12.75" hidden="1">
      <c r="A731" s="30"/>
      <c r="B731" s="44" t="s">
        <v>841</v>
      </c>
      <c r="C731" s="30" t="s">
        <v>772</v>
      </c>
      <c r="D731" s="33"/>
      <c r="E731" s="33"/>
      <c r="F731" s="33">
        <f t="shared" si="108"/>
        <v>0</v>
      </c>
      <c r="G731" s="34">
        <f t="shared" si="109"/>
        <v>0</v>
      </c>
      <c r="H731" s="34"/>
      <c r="I731" s="34"/>
      <c r="J731" s="160">
        <f t="shared" si="106"/>
        <v>0</v>
      </c>
      <c r="K731" s="2"/>
      <c r="O731" s="34">
        <f t="shared" si="107"/>
        <v>0</v>
      </c>
      <c r="Q731" s="34">
        <f t="shared" si="110"/>
        <v>0</v>
      </c>
    </row>
    <row r="732" spans="1:17" s="166" customFormat="1" ht="12.75" hidden="1">
      <c r="A732" s="30"/>
      <c r="B732" s="44" t="s">
        <v>842</v>
      </c>
      <c r="C732" s="30" t="s">
        <v>772</v>
      </c>
      <c r="D732" s="33"/>
      <c r="E732" s="33"/>
      <c r="F732" s="33">
        <f t="shared" si="108"/>
        <v>0</v>
      </c>
      <c r="G732" s="34">
        <f t="shared" si="109"/>
        <v>0</v>
      </c>
      <c r="H732" s="34"/>
      <c r="I732" s="34"/>
      <c r="J732" s="160">
        <f t="shared" si="106"/>
        <v>0</v>
      </c>
      <c r="L732" s="5"/>
      <c r="M732" s="5"/>
      <c r="O732" s="34">
        <f t="shared" si="107"/>
        <v>0</v>
      </c>
      <c r="Q732" s="34">
        <f t="shared" si="110"/>
        <v>0</v>
      </c>
    </row>
    <row r="733" spans="1:17" ht="12.75" hidden="1">
      <c r="A733" s="30"/>
      <c r="B733" s="44" t="s">
        <v>843</v>
      </c>
      <c r="C733" s="30" t="s">
        <v>772</v>
      </c>
      <c r="D733" s="33"/>
      <c r="E733" s="33"/>
      <c r="F733" s="33">
        <f t="shared" si="108"/>
        <v>0</v>
      </c>
      <c r="G733" s="34">
        <f t="shared" si="109"/>
        <v>0</v>
      </c>
      <c r="H733" s="34"/>
      <c r="I733" s="34"/>
      <c r="J733" s="160">
        <f t="shared" si="106"/>
        <v>0</v>
      </c>
      <c r="K733" s="2"/>
      <c r="O733" s="34">
        <f t="shared" si="107"/>
        <v>0</v>
      </c>
      <c r="Q733" s="34">
        <f t="shared" si="110"/>
        <v>0</v>
      </c>
    </row>
    <row r="734" spans="1:17" ht="12.75" hidden="1">
      <c r="A734" s="212" t="s">
        <v>844</v>
      </c>
      <c r="B734" s="212"/>
      <c r="C734" s="212"/>
      <c r="D734" s="212"/>
      <c r="E734" s="212"/>
      <c r="F734" s="24">
        <f>SUM(F711:F733)</f>
        <v>0</v>
      </c>
      <c r="G734" s="34">
        <f t="shared" si="109"/>
        <v>0</v>
      </c>
      <c r="H734" s="34"/>
      <c r="I734" s="34"/>
      <c r="J734" s="160">
        <f t="shared" si="106"/>
        <v>0</v>
      </c>
      <c r="K734" s="2"/>
      <c r="O734" s="34">
        <f t="shared" si="107"/>
        <v>0</v>
      </c>
      <c r="Q734" s="34">
        <f t="shared" si="110"/>
        <v>0</v>
      </c>
    </row>
    <row r="735" spans="1:17" ht="12.75" hidden="1">
      <c r="A735" s="30"/>
      <c r="B735" s="210" t="s">
        <v>845</v>
      </c>
      <c r="C735" s="210"/>
      <c r="D735" s="210"/>
      <c r="E735" s="210"/>
      <c r="F735" s="210"/>
      <c r="G735" s="34">
        <f t="shared" si="109"/>
        <v>0</v>
      </c>
      <c r="H735" s="34"/>
      <c r="I735" s="34"/>
      <c r="J735" s="160">
        <f t="shared" si="106"/>
        <v>0</v>
      </c>
      <c r="K735" s="2"/>
      <c r="O735" s="34">
        <f t="shared" si="107"/>
        <v>0</v>
      </c>
      <c r="Q735" s="34">
        <f t="shared" si="110"/>
        <v>0</v>
      </c>
    </row>
    <row r="736" spans="1:17" ht="6" customHeight="1" hidden="1">
      <c r="A736" s="214"/>
      <c r="B736" s="214"/>
      <c r="C736" s="214"/>
      <c r="D736" s="214"/>
      <c r="E736" s="214"/>
      <c r="F736" s="214"/>
      <c r="G736" s="34">
        <f t="shared" si="109"/>
        <v>0</v>
      </c>
      <c r="H736" s="34"/>
      <c r="I736" s="34"/>
      <c r="J736" s="160">
        <f t="shared" si="106"/>
        <v>0</v>
      </c>
      <c r="K736" s="2"/>
      <c r="O736" s="34">
        <f t="shared" si="107"/>
        <v>0</v>
      </c>
      <c r="Q736" s="34">
        <f t="shared" si="110"/>
        <v>0</v>
      </c>
    </row>
    <row r="737" spans="1:17" ht="12.75" hidden="1">
      <c r="A737" s="26" t="s">
        <v>846</v>
      </c>
      <c r="B737" s="43" t="s">
        <v>847</v>
      </c>
      <c r="C737" s="27"/>
      <c r="D737" s="24"/>
      <c r="E737" s="28"/>
      <c r="F737" s="24"/>
      <c r="G737" s="34">
        <f t="shared" si="109"/>
        <v>0</v>
      </c>
      <c r="H737" s="34"/>
      <c r="I737" s="34"/>
      <c r="J737" s="160">
        <f t="shared" si="106"/>
        <v>0</v>
      </c>
      <c r="K737" s="2"/>
      <c r="O737" s="34">
        <f t="shared" si="107"/>
        <v>0</v>
      </c>
      <c r="Q737" s="34">
        <f t="shared" si="110"/>
        <v>0</v>
      </c>
    </row>
    <row r="738" spans="1:17" ht="12.75" hidden="1">
      <c r="A738" s="30"/>
      <c r="B738" s="84" t="s">
        <v>848</v>
      </c>
      <c r="C738" s="30" t="s">
        <v>772</v>
      </c>
      <c r="D738" s="33"/>
      <c r="E738" s="33"/>
      <c r="F738" s="33">
        <f>E738*D738</f>
        <v>0</v>
      </c>
      <c r="G738" s="34">
        <f t="shared" si="109"/>
        <v>0</v>
      </c>
      <c r="H738" s="34"/>
      <c r="I738" s="34"/>
      <c r="J738" s="160">
        <f t="shared" si="106"/>
        <v>0</v>
      </c>
      <c r="K738" s="2"/>
      <c r="O738" s="34">
        <f t="shared" si="107"/>
        <v>0</v>
      </c>
      <c r="Q738" s="34">
        <f t="shared" si="110"/>
        <v>0</v>
      </c>
    </row>
    <row r="739" spans="1:17" s="167" customFormat="1" ht="12.75" hidden="1">
      <c r="A739" s="227" t="s">
        <v>849</v>
      </c>
      <c r="B739" s="227"/>
      <c r="C739" s="227"/>
      <c r="D739" s="227"/>
      <c r="E739" s="227"/>
      <c r="F739" s="85">
        <f>SUM(F738)</f>
        <v>0</v>
      </c>
      <c r="G739" s="34">
        <f t="shared" si="109"/>
        <v>0</v>
      </c>
      <c r="H739" s="34"/>
      <c r="I739" s="34"/>
      <c r="J739" s="160">
        <f t="shared" si="106"/>
        <v>0</v>
      </c>
      <c r="L739" s="5"/>
      <c r="M739" s="5"/>
      <c r="O739" s="34">
        <f t="shared" si="107"/>
        <v>0</v>
      </c>
      <c r="Q739" s="34">
        <f t="shared" si="110"/>
        <v>0</v>
      </c>
    </row>
    <row r="740" spans="1:17" ht="12.75">
      <c r="A740" s="26" t="s">
        <v>573</v>
      </c>
      <c r="B740" s="168" t="s">
        <v>18</v>
      </c>
      <c r="C740" s="169"/>
      <c r="D740" s="170"/>
      <c r="E740" s="171"/>
      <c r="F740" s="170"/>
      <c r="G740" s="34">
        <f t="shared" si="109"/>
        <v>0</v>
      </c>
      <c r="H740" s="34"/>
      <c r="I740" s="34"/>
      <c r="J740" s="160"/>
      <c r="K740" s="2"/>
      <c r="N740" s="159"/>
      <c r="O740" s="34"/>
      <c r="Q740" s="34">
        <f t="shared" si="110"/>
        <v>0</v>
      </c>
    </row>
    <row r="741" spans="1:17" ht="12.75">
      <c r="A741" s="26" t="s">
        <v>574</v>
      </c>
      <c r="B741" s="168" t="s">
        <v>575</v>
      </c>
      <c r="C741" s="169"/>
      <c r="D741" s="170"/>
      <c r="E741" s="171"/>
      <c r="F741" s="170"/>
      <c r="G741" s="34">
        <f t="shared" si="109"/>
        <v>0</v>
      </c>
      <c r="H741" s="34"/>
      <c r="I741" s="34"/>
      <c r="J741" s="160"/>
      <c r="K741" s="2"/>
      <c r="N741" s="159"/>
      <c r="O741" s="34"/>
      <c r="Q741" s="34">
        <f t="shared" si="110"/>
        <v>0</v>
      </c>
    </row>
    <row r="742" spans="1:17" ht="12.75">
      <c r="A742" s="26" t="s">
        <v>576</v>
      </c>
      <c r="B742" s="43" t="s">
        <v>577</v>
      </c>
      <c r="C742" s="154"/>
      <c r="D742" s="33"/>
      <c r="E742" s="34"/>
      <c r="F742" s="33"/>
      <c r="G742" s="34">
        <f t="shared" si="109"/>
        <v>0</v>
      </c>
      <c r="H742" s="34"/>
      <c r="I742" s="34"/>
      <c r="J742" s="160"/>
      <c r="K742" s="2"/>
      <c r="N742" s="159"/>
      <c r="O742" s="34"/>
      <c r="Q742" s="34">
        <f t="shared" si="110"/>
        <v>0</v>
      </c>
    </row>
    <row r="743" spans="1:17" ht="25.5">
      <c r="A743" s="30"/>
      <c r="B743" s="31" t="s">
        <v>579</v>
      </c>
      <c r="C743" s="154" t="s">
        <v>93</v>
      </c>
      <c r="D743" s="33">
        <v>3</v>
      </c>
      <c r="E743" s="34"/>
      <c r="F743" s="33">
        <f>E743*D743</f>
        <v>0</v>
      </c>
      <c r="G743" s="34">
        <f t="shared" si="109"/>
        <v>40.09016393442623</v>
      </c>
      <c r="H743" s="33">
        <f>D743*G743</f>
        <v>120.27049180327869</v>
      </c>
      <c r="I743" s="33">
        <f>G743+G743*$K$12</f>
        <v>48.91</v>
      </c>
      <c r="J743" s="147">
        <f>D743*I743</f>
        <v>146.73</v>
      </c>
      <c r="K743" s="2"/>
      <c r="N743" s="159"/>
      <c r="O743" s="34">
        <v>48.91</v>
      </c>
      <c r="Q743" s="34">
        <f t="shared" si="110"/>
        <v>40.09016393442623</v>
      </c>
    </row>
    <row r="744" spans="1:17" ht="12.75">
      <c r="A744" s="30"/>
      <c r="B744" s="31" t="s">
        <v>580</v>
      </c>
      <c r="C744" s="154" t="s">
        <v>93</v>
      </c>
      <c r="D744" s="33">
        <v>1</v>
      </c>
      <c r="E744" s="171"/>
      <c r="F744" s="33">
        <f>E744*D744</f>
        <v>0</v>
      </c>
      <c r="G744" s="34">
        <f t="shared" si="109"/>
        <v>60.41803278688524</v>
      </c>
      <c r="H744" s="33">
        <f>D744*G744</f>
        <v>60.41803278688524</v>
      </c>
      <c r="I744" s="33">
        <f>G744+G744*$K$12</f>
        <v>73.71</v>
      </c>
      <c r="J744" s="147">
        <f>D744*I744</f>
        <v>73.71</v>
      </c>
      <c r="K744" s="2"/>
      <c r="N744" s="159"/>
      <c r="O744" s="34">
        <v>73.71</v>
      </c>
      <c r="Q744" s="34">
        <f t="shared" si="110"/>
        <v>60.41803278688524</v>
      </c>
    </row>
    <row r="745" spans="1:17" ht="12.75">
      <c r="A745" s="30"/>
      <c r="B745" s="31" t="s">
        <v>581</v>
      </c>
      <c r="C745" s="154" t="s">
        <v>93</v>
      </c>
      <c r="D745" s="33">
        <v>3</v>
      </c>
      <c r="E745" s="171"/>
      <c r="F745" s="33">
        <f>E745*D745</f>
        <v>0</v>
      </c>
      <c r="G745" s="34">
        <f t="shared" si="109"/>
        <v>13.942622950819674</v>
      </c>
      <c r="H745" s="33">
        <f>D745*G745</f>
        <v>41.82786885245902</v>
      </c>
      <c r="I745" s="33">
        <f>G745+G745*$K$12</f>
        <v>17.01</v>
      </c>
      <c r="J745" s="147">
        <f>D745*I745</f>
        <v>51.03</v>
      </c>
      <c r="K745" s="2"/>
      <c r="N745" s="159"/>
      <c r="O745" s="34">
        <v>17.01</v>
      </c>
      <c r="Q745" s="34">
        <f t="shared" si="110"/>
        <v>13.942622950819674</v>
      </c>
    </row>
    <row r="746" spans="1:17" ht="12.75">
      <c r="A746" s="215" t="s">
        <v>582</v>
      </c>
      <c r="B746" s="215"/>
      <c r="C746" s="215"/>
      <c r="D746" s="215"/>
      <c r="E746" s="215"/>
      <c r="F746" s="24">
        <f>SUM(F743:F745)</f>
        <v>0</v>
      </c>
      <c r="G746" s="34">
        <f t="shared" si="109"/>
        <v>0</v>
      </c>
      <c r="H746" s="24">
        <f>SUM(H743:H745)</f>
        <v>222.51639344262293</v>
      </c>
      <c r="I746" s="34"/>
      <c r="J746" s="24">
        <f>SUM(J743:J745)</f>
        <v>271.47</v>
      </c>
      <c r="K746" s="2"/>
      <c r="L746" s="146"/>
      <c r="M746" s="146"/>
      <c r="N746" s="159"/>
      <c r="O746" s="34"/>
      <c r="Q746" s="34">
        <f t="shared" si="110"/>
        <v>0</v>
      </c>
    </row>
    <row r="747" spans="1:17" ht="12.75">
      <c r="A747" s="211"/>
      <c r="B747" s="211"/>
      <c r="C747" s="211"/>
      <c r="D747" s="211"/>
      <c r="E747" s="211"/>
      <c r="F747" s="211"/>
      <c r="G747" s="34">
        <f t="shared" si="109"/>
        <v>0</v>
      </c>
      <c r="H747" s="172"/>
      <c r="I747" s="172"/>
      <c r="J747" s="159"/>
      <c r="K747" s="2"/>
      <c r="L747" s="159"/>
      <c r="M747" s="159"/>
      <c r="N747" s="159"/>
      <c r="O747" s="159"/>
      <c r="Q747" s="34">
        <f t="shared" si="110"/>
        <v>0</v>
      </c>
    </row>
    <row r="748" spans="1:17" ht="12.75">
      <c r="A748" s="26" t="s">
        <v>583</v>
      </c>
      <c r="B748" s="43" t="s">
        <v>584</v>
      </c>
      <c r="C748" s="154"/>
      <c r="D748" s="33"/>
      <c r="E748" s="34"/>
      <c r="F748" s="33"/>
      <c r="G748" s="34">
        <f t="shared" si="109"/>
        <v>0</v>
      </c>
      <c r="H748" s="34"/>
      <c r="I748" s="34"/>
      <c r="J748" s="160"/>
      <c r="K748" s="2"/>
      <c r="N748" s="159"/>
      <c r="O748" s="34"/>
      <c r="Q748" s="34">
        <f t="shared" si="110"/>
        <v>0</v>
      </c>
    </row>
    <row r="749" spans="1:17" ht="12.75">
      <c r="A749" s="30"/>
      <c r="B749" s="31" t="s">
        <v>585</v>
      </c>
      <c r="C749" s="154" t="s">
        <v>49</v>
      </c>
      <c r="D749" s="33">
        <v>15</v>
      </c>
      <c r="E749" s="34"/>
      <c r="F749" s="33">
        <f>E749*D749</f>
        <v>0</v>
      </c>
      <c r="G749" s="34">
        <f t="shared" si="109"/>
        <v>32.885245901639344</v>
      </c>
      <c r="H749" s="33">
        <f>D749*G749</f>
        <v>493.27868852459017</v>
      </c>
      <c r="I749" s="33">
        <f>G749+G749*$K$12</f>
        <v>40.12</v>
      </c>
      <c r="J749" s="147">
        <f>D749*I749</f>
        <v>601.8</v>
      </c>
      <c r="K749" s="2"/>
      <c r="N749" s="159"/>
      <c r="O749" s="34">
        <v>40.12</v>
      </c>
      <c r="Q749" s="34">
        <f t="shared" si="110"/>
        <v>32.885245901639344</v>
      </c>
    </row>
    <row r="750" spans="1:17" ht="12.75">
      <c r="A750" s="30"/>
      <c r="B750" s="31" t="s">
        <v>586</v>
      </c>
      <c r="C750" s="154" t="s">
        <v>49</v>
      </c>
      <c r="D750" s="33">
        <v>8</v>
      </c>
      <c r="E750" s="34"/>
      <c r="F750" s="33">
        <f>E750*D750</f>
        <v>0</v>
      </c>
      <c r="G750" s="34">
        <f t="shared" si="109"/>
        <v>19.434426229508198</v>
      </c>
      <c r="H750" s="33">
        <f>D750*G750</f>
        <v>155.47540983606558</v>
      </c>
      <c r="I750" s="33">
        <f>G750+G750*$K$12</f>
        <v>23.71</v>
      </c>
      <c r="J750" s="147">
        <f>D750*I750</f>
        <v>189.68</v>
      </c>
      <c r="K750" s="2"/>
      <c r="N750" s="159"/>
      <c r="O750" s="34">
        <v>23.71</v>
      </c>
      <c r="Q750" s="34">
        <f t="shared" si="110"/>
        <v>19.434426229508198</v>
      </c>
    </row>
    <row r="751" spans="1:17" ht="12.75">
      <c r="A751" s="215" t="s">
        <v>587</v>
      </c>
      <c r="B751" s="215"/>
      <c r="C751" s="215"/>
      <c r="D751" s="215"/>
      <c r="E751" s="215"/>
      <c r="F751" s="24">
        <f>SUM(F749:F750)</f>
        <v>0</v>
      </c>
      <c r="G751" s="34">
        <f t="shared" si="109"/>
        <v>0</v>
      </c>
      <c r="H751" s="24">
        <f>SUM(H749:H750)</f>
        <v>648.7540983606557</v>
      </c>
      <c r="I751" s="34"/>
      <c r="J751" s="24">
        <f>SUM(J749:J750)</f>
        <v>791.48</v>
      </c>
      <c r="K751" s="2"/>
      <c r="L751" s="146"/>
      <c r="M751" s="146"/>
      <c r="N751" s="159"/>
      <c r="O751" s="34"/>
      <c r="Q751" s="34">
        <f t="shared" si="110"/>
        <v>0</v>
      </c>
    </row>
    <row r="752" spans="1:17" ht="12.75">
      <c r="A752" s="211"/>
      <c r="B752" s="211"/>
      <c r="C752" s="211"/>
      <c r="D752" s="211"/>
      <c r="E752" s="211"/>
      <c r="F752" s="211"/>
      <c r="G752" s="34">
        <f t="shared" si="109"/>
        <v>0</v>
      </c>
      <c r="H752" s="172"/>
      <c r="I752" s="172"/>
      <c r="J752" s="159"/>
      <c r="K752" s="2"/>
      <c r="L752" s="159"/>
      <c r="M752" s="159"/>
      <c r="N752" s="159"/>
      <c r="O752" s="159"/>
      <c r="Q752" s="34">
        <f t="shared" si="110"/>
        <v>0</v>
      </c>
    </row>
    <row r="753" spans="1:17" ht="12.75">
      <c r="A753" s="26" t="s">
        <v>588</v>
      </c>
      <c r="B753" s="43" t="s">
        <v>589</v>
      </c>
      <c r="C753" s="154"/>
      <c r="D753" s="33"/>
      <c r="E753" s="34"/>
      <c r="F753" s="33"/>
      <c r="G753" s="34">
        <f t="shared" si="109"/>
        <v>0</v>
      </c>
      <c r="H753" s="34"/>
      <c r="I753" s="34"/>
      <c r="J753" s="160"/>
      <c r="K753" s="2"/>
      <c r="N753" s="159"/>
      <c r="O753" s="34"/>
      <c r="Q753" s="34">
        <f t="shared" si="110"/>
        <v>0</v>
      </c>
    </row>
    <row r="754" spans="1:17" ht="38.25">
      <c r="A754" s="26"/>
      <c r="B754" s="31" t="s">
        <v>590</v>
      </c>
      <c r="C754" s="154" t="s">
        <v>93</v>
      </c>
      <c r="D754" s="33">
        <v>1</v>
      </c>
      <c r="E754" s="34"/>
      <c r="F754" s="33">
        <f aca="true" t="shared" si="111" ref="F754:F813">E754*D754</f>
        <v>0</v>
      </c>
      <c r="G754" s="34">
        <f t="shared" si="109"/>
        <v>2946.655737704918</v>
      </c>
      <c r="H754" s="33">
        <f aca="true" t="shared" si="112" ref="H754:H759">D754*G754</f>
        <v>2946.655737704918</v>
      </c>
      <c r="I754" s="33">
        <f aca="true" t="shared" si="113" ref="I754:I759">G754+G754*$K$12</f>
        <v>3594.92</v>
      </c>
      <c r="J754" s="147">
        <f aca="true" t="shared" si="114" ref="J754:J759">D754*I754</f>
        <v>3594.92</v>
      </c>
      <c r="K754" s="2"/>
      <c r="N754" s="159"/>
      <c r="O754" s="34">
        <v>3594.92</v>
      </c>
      <c r="Q754" s="34">
        <f t="shared" si="110"/>
        <v>2946.655737704918</v>
      </c>
    </row>
    <row r="755" spans="1:17" ht="38.25">
      <c r="A755" s="154"/>
      <c r="B755" s="31" t="s">
        <v>591</v>
      </c>
      <c r="C755" s="154" t="s">
        <v>93</v>
      </c>
      <c r="D755" s="170">
        <v>1</v>
      </c>
      <c r="E755" s="34"/>
      <c r="F755" s="33">
        <f t="shared" si="111"/>
        <v>0</v>
      </c>
      <c r="G755" s="34">
        <f t="shared" si="109"/>
        <v>1084.7786885245903</v>
      </c>
      <c r="H755" s="33">
        <f t="shared" si="112"/>
        <v>1084.7786885245903</v>
      </c>
      <c r="I755" s="33">
        <f t="shared" si="113"/>
        <v>1323.43</v>
      </c>
      <c r="J755" s="147">
        <f t="shared" si="114"/>
        <v>1323.43</v>
      </c>
      <c r="K755" s="2"/>
      <c r="N755" s="159"/>
      <c r="O755" s="34">
        <v>1323.43</v>
      </c>
      <c r="Q755" s="34">
        <f t="shared" si="110"/>
        <v>1084.7786885245903</v>
      </c>
    </row>
    <row r="756" spans="1:17" ht="38.25">
      <c r="A756" s="154"/>
      <c r="B756" s="31" t="s">
        <v>592</v>
      </c>
      <c r="C756" s="154" t="s">
        <v>93</v>
      </c>
      <c r="D756" s="170">
        <v>2</v>
      </c>
      <c r="E756" s="34"/>
      <c r="F756" s="33">
        <f t="shared" si="111"/>
        <v>0</v>
      </c>
      <c r="G756" s="34">
        <f t="shared" si="109"/>
        <v>981.2295081967212</v>
      </c>
      <c r="H756" s="33">
        <f t="shared" si="112"/>
        <v>1962.4590163934424</v>
      </c>
      <c r="I756" s="33">
        <f t="shared" si="113"/>
        <v>1197.1</v>
      </c>
      <c r="J756" s="147">
        <f t="shared" si="114"/>
        <v>2394.2</v>
      </c>
      <c r="K756" s="2"/>
      <c r="N756" s="159"/>
      <c r="O756" s="34">
        <v>1197.1</v>
      </c>
      <c r="Q756" s="34">
        <f t="shared" si="110"/>
        <v>981.2295081967212</v>
      </c>
    </row>
    <row r="757" spans="1:17" ht="38.25">
      <c r="A757" s="154"/>
      <c r="B757" s="31" t="s">
        <v>598</v>
      </c>
      <c r="C757" s="154" t="s">
        <v>93</v>
      </c>
      <c r="D757" s="170">
        <v>1</v>
      </c>
      <c r="E757" s="34"/>
      <c r="F757" s="33">
        <f t="shared" si="111"/>
        <v>0</v>
      </c>
      <c r="G757" s="34">
        <f t="shared" si="109"/>
        <v>1450.090163934426</v>
      </c>
      <c r="H757" s="33">
        <f t="shared" si="112"/>
        <v>1450.090163934426</v>
      </c>
      <c r="I757" s="33">
        <f t="shared" si="113"/>
        <v>1769.1099999999997</v>
      </c>
      <c r="J757" s="147">
        <f t="shared" si="114"/>
        <v>1769.1099999999997</v>
      </c>
      <c r="K757" s="2"/>
      <c r="N757" s="159"/>
      <c r="O757" s="34">
        <v>1769.11</v>
      </c>
      <c r="Q757" s="34">
        <f t="shared" si="110"/>
        <v>1450.090163934426</v>
      </c>
    </row>
    <row r="758" spans="1:17" ht="38.25">
      <c r="A758" s="154"/>
      <c r="B758" s="31" t="s">
        <v>599</v>
      </c>
      <c r="C758" s="154" t="s">
        <v>93</v>
      </c>
      <c r="D758" s="170">
        <v>1</v>
      </c>
      <c r="E758" s="34"/>
      <c r="F758" s="33">
        <f t="shared" si="111"/>
        <v>0</v>
      </c>
      <c r="G758" s="34">
        <f t="shared" si="109"/>
        <v>870.049180327869</v>
      </c>
      <c r="H758" s="33">
        <f t="shared" si="112"/>
        <v>870.049180327869</v>
      </c>
      <c r="I758" s="33">
        <f t="shared" si="113"/>
        <v>1061.46</v>
      </c>
      <c r="J758" s="147">
        <f t="shared" si="114"/>
        <v>1061.46</v>
      </c>
      <c r="K758" s="2"/>
      <c r="N758" s="159"/>
      <c r="O758" s="34">
        <v>1061.46</v>
      </c>
      <c r="Q758" s="34">
        <f t="shared" si="110"/>
        <v>870.049180327869</v>
      </c>
    </row>
    <row r="759" spans="1:17" ht="12.75">
      <c r="A759" s="173"/>
      <c r="B759" s="31" t="s">
        <v>600</v>
      </c>
      <c r="C759" s="154" t="s">
        <v>93</v>
      </c>
      <c r="D759" s="170">
        <v>1</v>
      </c>
      <c r="E759" s="34"/>
      <c r="F759" s="33">
        <f t="shared" si="111"/>
        <v>0</v>
      </c>
      <c r="G759" s="34">
        <f t="shared" si="109"/>
        <v>241.6803278688525</v>
      </c>
      <c r="H759" s="33">
        <f t="shared" si="112"/>
        <v>241.6803278688525</v>
      </c>
      <c r="I759" s="33">
        <f t="shared" si="113"/>
        <v>294.85</v>
      </c>
      <c r="J759" s="147">
        <f t="shared" si="114"/>
        <v>294.85</v>
      </c>
      <c r="K759" s="2"/>
      <c r="N759" s="159"/>
      <c r="O759" s="34">
        <v>294.85</v>
      </c>
      <c r="Q759" s="34">
        <f t="shared" si="110"/>
        <v>241.6803278688525</v>
      </c>
    </row>
    <row r="760" spans="1:17" ht="12.75">
      <c r="A760" s="215" t="s">
        <v>601</v>
      </c>
      <c r="B760" s="215"/>
      <c r="C760" s="215"/>
      <c r="D760" s="215"/>
      <c r="E760" s="215"/>
      <c r="F760" s="24">
        <f>SUM(F754:F759)</f>
        <v>0</v>
      </c>
      <c r="G760" s="34">
        <f t="shared" si="109"/>
        <v>0</v>
      </c>
      <c r="H760" s="24">
        <f>SUM(H754:H759)</f>
        <v>8555.713114754099</v>
      </c>
      <c r="I760" s="34"/>
      <c r="J760" s="24">
        <f>SUM(J754:J759)</f>
        <v>10437.97</v>
      </c>
      <c r="K760" s="2"/>
      <c r="L760" s="146"/>
      <c r="M760" s="146"/>
      <c r="N760" s="159"/>
      <c r="O760" s="34"/>
      <c r="Q760" s="34">
        <f t="shared" si="110"/>
        <v>0</v>
      </c>
    </row>
    <row r="761" spans="1:17" s="166" customFormat="1" ht="12.75">
      <c r="A761" s="211"/>
      <c r="B761" s="211"/>
      <c r="C761" s="211"/>
      <c r="D761" s="211"/>
      <c r="E761" s="211"/>
      <c r="F761" s="211"/>
      <c r="G761" s="34">
        <f t="shared" si="109"/>
        <v>0</v>
      </c>
      <c r="H761" s="172"/>
      <c r="I761" s="172"/>
      <c r="J761" s="159"/>
      <c r="L761" s="159"/>
      <c r="M761" s="159"/>
      <c r="N761" s="159"/>
      <c r="O761" s="159"/>
      <c r="Q761" s="34">
        <f t="shared" si="110"/>
        <v>0</v>
      </c>
    </row>
    <row r="762" spans="1:17" ht="12.75">
      <c r="A762" s="26" t="s">
        <v>602</v>
      </c>
      <c r="B762" s="43" t="s">
        <v>603</v>
      </c>
      <c r="C762" s="154"/>
      <c r="D762" s="33"/>
      <c r="E762" s="34"/>
      <c r="F762" s="33"/>
      <c r="G762" s="34">
        <f t="shared" si="109"/>
        <v>0</v>
      </c>
      <c r="H762" s="34"/>
      <c r="I762" s="34"/>
      <c r="J762" s="160"/>
      <c r="K762" s="2"/>
      <c r="N762" s="159"/>
      <c r="O762" s="34"/>
      <c r="Q762" s="34">
        <f t="shared" si="110"/>
        <v>0</v>
      </c>
    </row>
    <row r="763" spans="1:17" s="166" customFormat="1" ht="38.25">
      <c r="A763" s="26"/>
      <c r="B763" s="31" t="s">
        <v>604</v>
      </c>
      <c r="C763" s="154" t="s">
        <v>93</v>
      </c>
      <c r="D763" s="33">
        <v>2</v>
      </c>
      <c r="E763" s="171"/>
      <c r="F763" s="33">
        <f t="shared" si="111"/>
        <v>0</v>
      </c>
      <c r="G763" s="34">
        <f t="shared" si="109"/>
        <v>205.54098360655738</v>
      </c>
      <c r="H763" s="33">
        <f>D763*G763</f>
        <v>411.08196721311475</v>
      </c>
      <c r="I763" s="33">
        <f>G763+G763*$K$12</f>
        <v>250.76</v>
      </c>
      <c r="J763" s="147">
        <f>D763*I763</f>
        <v>501.52</v>
      </c>
      <c r="L763" s="5"/>
      <c r="M763" s="5"/>
      <c r="N763" s="159"/>
      <c r="O763" s="34">
        <v>250.76</v>
      </c>
      <c r="Q763" s="34">
        <f t="shared" si="110"/>
        <v>205.54098360655738</v>
      </c>
    </row>
    <row r="764" spans="1:17" ht="38.25">
      <c r="A764" s="26"/>
      <c r="B764" s="31" t="s">
        <v>605</v>
      </c>
      <c r="C764" s="154" t="s">
        <v>93</v>
      </c>
      <c r="D764" s="33">
        <v>1</v>
      </c>
      <c r="E764" s="34"/>
      <c r="F764" s="33">
        <f t="shared" si="111"/>
        <v>0</v>
      </c>
      <c r="G764" s="34">
        <f t="shared" si="109"/>
        <v>728.7622950819673</v>
      </c>
      <c r="H764" s="33">
        <f>D764*G764</f>
        <v>728.7622950819673</v>
      </c>
      <c r="I764" s="33">
        <f>G764+G764*$K$12</f>
        <v>889.0900000000001</v>
      </c>
      <c r="J764" s="147">
        <f>D764*I764</f>
        <v>889.0900000000001</v>
      </c>
      <c r="K764" s="2"/>
      <c r="N764" s="159"/>
      <c r="O764" s="34">
        <v>889.09</v>
      </c>
      <c r="Q764" s="34">
        <f t="shared" si="110"/>
        <v>728.7622950819673</v>
      </c>
    </row>
    <row r="765" spans="1:17" ht="51">
      <c r="A765" s="26"/>
      <c r="B765" s="31" t="s">
        <v>606</v>
      </c>
      <c r="C765" s="154" t="s">
        <v>93</v>
      </c>
      <c r="D765" s="33">
        <v>1</v>
      </c>
      <c r="E765" s="171"/>
      <c r="F765" s="33">
        <f t="shared" si="111"/>
        <v>0</v>
      </c>
      <c r="G765" s="34">
        <f t="shared" si="109"/>
        <v>344.0163934426229</v>
      </c>
      <c r="H765" s="33">
        <f>D765*G765</f>
        <v>344.0163934426229</v>
      </c>
      <c r="I765" s="33">
        <f>G765+G765*$K$12</f>
        <v>419.7</v>
      </c>
      <c r="J765" s="147">
        <f>D765*I765</f>
        <v>419.7</v>
      </c>
      <c r="K765" s="2"/>
      <c r="N765" s="159"/>
      <c r="O765" s="34">
        <v>419.7</v>
      </c>
      <c r="Q765" s="34">
        <f t="shared" si="110"/>
        <v>344.0163934426229</v>
      </c>
    </row>
    <row r="766" spans="1:17" s="166" customFormat="1" ht="12.75">
      <c r="A766" s="215" t="s">
        <v>608</v>
      </c>
      <c r="B766" s="215"/>
      <c r="C766" s="215"/>
      <c r="D766" s="215"/>
      <c r="E766" s="215"/>
      <c r="F766" s="24">
        <f>SUM(F763:F765)</f>
        <v>0</v>
      </c>
      <c r="G766" s="34">
        <f t="shared" si="109"/>
        <v>0</v>
      </c>
      <c r="H766" s="24">
        <f>SUM(H763:H765)</f>
        <v>1483.860655737705</v>
      </c>
      <c r="I766" s="34"/>
      <c r="J766" s="24">
        <f>SUM(J763:J765)</f>
        <v>1810.3100000000002</v>
      </c>
      <c r="L766" s="146"/>
      <c r="M766" s="146"/>
      <c r="N766" s="159"/>
      <c r="O766" s="34"/>
      <c r="Q766" s="34">
        <f t="shared" si="110"/>
        <v>0</v>
      </c>
    </row>
    <row r="767" spans="1:17" ht="12.75">
      <c r="A767" s="211"/>
      <c r="B767" s="211"/>
      <c r="C767" s="211"/>
      <c r="D767" s="211"/>
      <c r="E767" s="211"/>
      <c r="F767" s="211"/>
      <c r="G767" s="34">
        <f t="shared" si="109"/>
        <v>0</v>
      </c>
      <c r="H767" s="172"/>
      <c r="I767" s="172"/>
      <c r="J767" s="159"/>
      <c r="K767" s="2"/>
      <c r="L767" s="159"/>
      <c r="M767" s="159"/>
      <c r="N767" s="159"/>
      <c r="O767" s="159"/>
      <c r="Q767" s="34">
        <f t="shared" si="110"/>
        <v>0</v>
      </c>
    </row>
    <row r="768" spans="1:17" ht="12.75">
      <c r="A768" s="26" t="s">
        <v>609</v>
      </c>
      <c r="B768" s="43" t="s">
        <v>610</v>
      </c>
      <c r="C768" s="30"/>
      <c r="D768" s="33"/>
      <c r="E768" s="171"/>
      <c r="F768" s="33"/>
      <c r="G768" s="34">
        <f t="shared" si="109"/>
        <v>0</v>
      </c>
      <c r="H768" s="34"/>
      <c r="I768" s="34"/>
      <c r="J768" s="160"/>
      <c r="K768" s="2"/>
      <c r="N768" s="159"/>
      <c r="O768" s="34"/>
      <c r="Q768" s="34">
        <f t="shared" si="110"/>
        <v>0</v>
      </c>
    </row>
    <row r="769" spans="1:17" s="166" customFormat="1" ht="12.75">
      <c r="A769" s="30"/>
      <c r="B769" s="31" t="s">
        <v>611</v>
      </c>
      <c r="C769" s="30" t="s">
        <v>49</v>
      </c>
      <c r="D769" s="33">
        <v>160</v>
      </c>
      <c r="E769" s="34"/>
      <c r="F769" s="33">
        <f t="shared" si="111"/>
        <v>0</v>
      </c>
      <c r="G769" s="34">
        <f t="shared" si="109"/>
        <v>17.9672131147541</v>
      </c>
      <c r="H769" s="33">
        <f aca="true" t="shared" si="115" ref="H769:H780">D769*G769</f>
        <v>2874.754098360656</v>
      </c>
      <c r="I769" s="33">
        <f aca="true" t="shared" si="116" ref="I769:I780">G769+G769*$K$12</f>
        <v>21.92</v>
      </c>
      <c r="J769" s="147">
        <f aca="true" t="shared" si="117" ref="J769:J780">D769*I769</f>
        <v>3507.2000000000003</v>
      </c>
      <c r="L769" s="5"/>
      <c r="M769" s="5"/>
      <c r="N769" s="159"/>
      <c r="O769" s="34">
        <v>21.92</v>
      </c>
      <c r="Q769" s="34">
        <f t="shared" si="110"/>
        <v>17.9672131147541</v>
      </c>
    </row>
    <row r="770" spans="1:17" ht="12.75">
      <c r="A770" s="30"/>
      <c r="B770" s="31" t="s">
        <v>612</v>
      </c>
      <c r="C770" s="30" t="s">
        <v>49</v>
      </c>
      <c r="D770" s="33">
        <v>1250</v>
      </c>
      <c r="E770" s="34"/>
      <c r="F770" s="33">
        <f t="shared" si="111"/>
        <v>0</v>
      </c>
      <c r="G770" s="34">
        <f t="shared" si="109"/>
        <v>3.040983606557377</v>
      </c>
      <c r="H770" s="33">
        <f t="shared" si="115"/>
        <v>3801.2295081967213</v>
      </c>
      <c r="I770" s="33">
        <f t="shared" si="116"/>
        <v>3.71</v>
      </c>
      <c r="J770" s="147">
        <f t="shared" si="117"/>
        <v>4637.5</v>
      </c>
      <c r="K770" s="2"/>
      <c r="N770" s="159"/>
      <c r="O770" s="34">
        <v>3.71</v>
      </c>
      <c r="Q770" s="34">
        <f t="shared" si="110"/>
        <v>3.040983606557377</v>
      </c>
    </row>
    <row r="771" spans="1:17" s="166" customFormat="1" ht="12.75">
      <c r="A771" s="30"/>
      <c r="B771" s="31" t="s">
        <v>613</v>
      </c>
      <c r="C771" s="30" t="s">
        <v>49</v>
      </c>
      <c r="D771" s="33">
        <v>200</v>
      </c>
      <c r="E771" s="34"/>
      <c r="F771" s="33">
        <f t="shared" si="111"/>
        <v>0</v>
      </c>
      <c r="G771" s="34">
        <f t="shared" si="109"/>
        <v>5.147540983606557</v>
      </c>
      <c r="H771" s="33">
        <f t="shared" si="115"/>
        <v>1029.5081967213114</v>
      </c>
      <c r="I771" s="33">
        <f t="shared" si="116"/>
        <v>6.28</v>
      </c>
      <c r="J771" s="147">
        <f t="shared" si="117"/>
        <v>1256</v>
      </c>
      <c r="L771" s="5"/>
      <c r="M771" s="5"/>
      <c r="N771" s="159"/>
      <c r="O771" s="34">
        <v>6.28</v>
      </c>
      <c r="Q771" s="34">
        <f t="shared" si="110"/>
        <v>5.147540983606557</v>
      </c>
    </row>
    <row r="772" spans="1:17" ht="25.5">
      <c r="A772" s="30"/>
      <c r="B772" s="31" t="s">
        <v>614</v>
      </c>
      <c r="C772" s="30" t="s">
        <v>93</v>
      </c>
      <c r="D772" s="33">
        <v>25</v>
      </c>
      <c r="E772" s="34"/>
      <c r="F772" s="33">
        <f t="shared" si="111"/>
        <v>0</v>
      </c>
      <c r="G772" s="34">
        <f t="shared" si="109"/>
        <v>46.631147540983605</v>
      </c>
      <c r="H772" s="33">
        <f t="shared" si="115"/>
        <v>1165.77868852459</v>
      </c>
      <c r="I772" s="33">
        <f t="shared" si="116"/>
        <v>56.89</v>
      </c>
      <c r="J772" s="147">
        <f t="shared" si="117"/>
        <v>1422.25</v>
      </c>
      <c r="K772" s="2"/>
      <c r="N772" s="159"/>
      <c r="O772" s="34">
        <v>56.89</v>
      </c>
      <c r="Q772" s="34">
        <f t="shared" si="110"/>
        <v>46.631147540983605</v>
      </c>
    </row>
    <row r="773" spans="1:17" s="166" customFormat="1" ht="12.75">
      <c r="A773" s="26"/>
      <c r="B773" s="31" t="s">
        <v>615</v>
      </c>
      <c r="C773" s="30" t="s">
        <v>49</v>
      </c>
      <c r="D773" s="33">
        <v>30</v>
      </c>
      <c r="E773" s="34"/>
      <c r="F773" s="33">
        <f t="shared" si="111"/>
        <v>0</v>
      </c>
      <c r="G773" s="34">
        <f t="shared" si="109"/>
        <v>2.7622950819672134</v>
      </c>
      <c r="H773" s="33">
        <f t="shared" si="115"/>
        <v>82.86885245901641</v>
      </c>
      <c r="I773" s="33">
        <f t="shared" si="116"/>
        <v>3.37</v>
      </c>
      <c r="J773" s="147">
        <f t="shared" si="117"/>
        <v>101.10000000000001</v>
      </c>
      <c r="L773" s="5"/>
      <c r="M773" s="5"/>
      <c r="N773" s="159"/>
      <c r="O773" s="34">
        <v>3.37</v>
      </c>
      <c r="Q773" s="34">
        <f t="shared" si="110"/>
        <v>2.7622950819672134</v>
      </c>
    </row>
    <row r="774" spans="1:17" ht="12.75">
      <c r="A774" s="26"/>
      <c r="B774" s="31" t="s">
        <v>616</v>
      </c>
      <c r="C774" s="30" t="s">
        <v>49</v>
      </c>
      <c r="D774" s="33">
        <v>55</v>
      </c>
      <c r="E774" s="34"/>
      <c r="F774" s="33">
        <f t="shared" si="111"/>
        <v>0</v>
      </c>
      <c r="G774" s="34">
        <f t="shared" si="109"/>
        <v>3.1885245901639347</v>
      </c>
      <c r="H774" s="33">
        <f t="shared" si="115"/>
        <v>175.3688524590164</v>
      </c>
      <c r="I774" s="33">
        <f t="shared" si="116"/>
        <v>3.8900000000000006</v>
      </c>
      <c r="J774" s="147">
        <f t="shared" si="117"/>
        <v>213.95000000000005</v>
      </c>
      <c r="K774" s="2"/>
      <c r="N774" s="159"/>
      <c r="O774" s="34">
        <v>3.89</v>
      </c>
      <c r="Q774" s="34">
        <f t="shared" si="110"/>
        <v>3.1885245901639347</v>
      </c>
    </row>
    <row r="775" spans="1:17" ht="12.75">
      <c r="A775" s="26"/>
      <c r="B775" s="31" t="s">
        <v>617</v>
      </c>
      <c r="C775" s="30" t="s">
        <v>49</v>
      </c>
      <c r="D775" s="33">
        <v>60</v>
      </c>
      <c r="E775" s="34"/>
      <c r="F775" s="33">
        <f t="shared" si="111"/>
        <v>0</v>
      </c>
      <c r="G775" s="34">
        <f t="shared" si="109"/>
        <v>5.573770491803279</v>
      </c>
      <c r="H775" s="33">
        <f t="shared" si="115"/>
        <v>334.42622950819674</v>
      </c>
      <c r="I775" s="33">
        <f t="shared" si="116"/>
        <v>6.8</v>
      </c>
      <c r="J775" s="147">
        <f t="shared" si="117"/>
        <v>408</v>
      </c>
      <c r="K775" s="2"/>
      <c r="N775" s="159"/>
      <c r="O775" s="34">
        <v>6.8</v>
      </c>
      <c r="Q775" s="34">
        <f t="shared" si="110"/>
        <v>5.573770491803279</v>
      </c>
    </row>
    <row r="776" spans="1:17" s="166" customFormat="1" ht="12.75">
      <c r="A776" s="26"/>
      <c r="B776" s="31" t="s">
        <v>618</v>
      </c>
      <c r="C776" s="30" t="s">
        <v>49</v>
      </c>
      <c r="D776" s="33">
        <v>60</v>
      </c>
      <c r="E776" s="34"/>
      <c r="F776" s="33">
        <f t="shared" si="111"/>
        <v>0</v>
      </c>
      <c r="G776" s="34">
        <f t="shared" si="109"/>
        <v>6.770491803278689</v>
      </c>
      <c r="H776" s="33">
        <f t="shared" si="115"/>
        <v>406.2295081967213</v>
      </c>
      <c r="I776" s="33">
        <f t="shared" si="116"/>
        <v>8.26</v>
      </c>
      <c r="J776" s="147">
        <f t="shared" si="117"/>
        <v>495.59999999999997</v>
      </c>
      <c r="L776" s="5"/>
      <c r="M776" s="5"/>
      <c r="N776" s="159"/>
      <c r="O776" s="34">
        <v>8.26</v>
      </c>
      <c r="Q776" s="34">
        <f t="shared" si="110"/>
        <v>6.770491803278689</v>
      </c>
    </row>
    <row r="777" spans="1:17" ht="12.75">
      <c r="A777" s="26"/>
      <c r="B777" s="31" t="s">
        <v>619</v>
      </c>
      <c r="C777" s="30" t="s">
        <v>49</v>
      </c>
      <c r="D777" s="33">
        <v>200</v>
      </c>
      <c r="E777" s="34"/>
      <c r="F777" s="33">
        <f t="shared" si="111"/>
        <v>0</v>
      </c>
      <c r="G777" s="34">
        <f t="shared" si="109"/>
        <v>9.155737704918034</v>
      </c>
      <c r="H777" s="33">
        <f t="shared" si="115"/>
        <v>1831.1475409836066</v>
      </c>
      <c r="I777" s="33">
        <f t="shared" si="116"/>
        <v>11.170000000000002</v>
      </c>
      <c r="J777" s="147">
        <f t="shared" si="117"/>
        <v>2234.0000000000005</v>
      </c>
      <c r="K777" s="2"/>
      <c r="N777" s="159"/>
      <c r="O777" s="34">
        <v>11.17</v>
      </c>
      <c r="Q777" s="34">
        <f t="shared" si="110"/>
        <v>9.155737704918034</v>
      </c>
    </row>
    <row r="778" spans="1:17" s="166" customFormat="1" ht="12.75">
      <c r="A778" s="30"/>
      <c r="B778" s="31" t="s">
        <v>620</v>
      </c>
      <c r="C778" s="30" t="s">
        <v>93</v>
      </c>
      <c r="D778" s="33">
        <v>180</v>
      </c>
      <c r="E778" s="34"/>
      <c r="F778" s="33">
        <f t="shared" si="111"/>
        <v>0</v>
      </c>
      <c r="G778" s="34">
        <f t="shared" si="109"/>
        <v>1.2049180327868851</v>
      </c>
      <c r="H778" s="33">
        <f t="shared" si="115"/>
        <v>216.88524590163934</v>
      </c>
      <c r="I778" s="33">
        <f t="shared" si="116"/>
        <v>1.4699999999999998</v>
      </c>
      <c r="J778" s="147">
        <f t="shared" si="117"/>
        <v>264.59999999999997</v>
      </c>
      <c r="L778" s="5"/>
      <c r="M778" s="5"/>
      <c r="N778" s="159"/>
      <c r="O778" s="34">
        <v>1.47</v>
      </c>
      <c r="Q778" s="34">
        <f t="shared" si="110"/>
        <v>1.2049180327868851</v>
      </c>
    </row>
    <row r="779" spans="1:17" ht="12.75">
      <c r="A779" s="30"/>
      <c r="B779" s="31" t="s">
        <v>621</v>
      </c>
      <c r="C779" s="30" t="s">
        <v>93</v>
      </c>
      <c r="D779" s="33">
        <v>800</v>
      </c>
      <c r="E779" s="34"/>
      <c r="F779" s="33">
        <f>E779*D779</f>
        <v>0</v>
      </c>
      <c r="G779" s="34">
        <f t="shared" si="109"/>
        <v>0.36065573770491804</v>
      </c>
      <c r="H779" s="33">
        <f t="shared" si="115"/>
        <v>288.5245901639344</v>
      </c>
      <c r="I779" s="33">
        <f t="shared" si="116"/>
        <v>0.44</v>
      </c>
      <c r="J779" s="147">
        <f t="shared" si="117"/>
        <v>352</v>
      </c>
      <c r="K779" s="2"/>
      <c r="N779" s="159"/>
      <c r="O779" s="34">
        <v>0.44</v>
      </c>
      <c r="Q779" s="34">
        <f t="shared" si="110"/>
        <v>0.36065573770491804</v>
      </c>
    </row>
    <row r="780" spans="1:17" ht="12.75">
      <c r="A780" s="30"/>
      <c r="B780" s="31" t="s">
        <v>622</v>
      </c>
      <c r="C780" s="30" t="s">
        <v>93</v>
      </c>
      <c r="D780" s="33">
        <v>120</v>
      </c>
      <c r="E780" s="34"/>
      <c r="F780" s="33">
        <f t="shared" si="111"/>
        <v>0</v>
      </c>
      <c r="G780" s="34">
        <f t="shared" si="109"/>
        <v>0.5327868852459017</v>
      </c>
      <c r="H780" s="33">
        <f t="shared" si="115"/>
        <v>63.934426229508205</v>
      </c>
      <c r="I780" s="33">
        <f t="shared" si="116"/>
        <v>0.65</v>
      </c>
      <c r="J780" s="147">
        <f t="shared" si="117"/>
        <v>78</v>
      </c>
      <c r="K780" s="2"/>
      <c r="N780" s="159"/>
      <c r="O780" s="34">
        <v>0.65</v>
      </c>
      <c r="Q780" s="34">
        <f t="shared" si="110"/>
        <v>0.5327868852459017</v>
      </c>
    </row>
    <row r="781" spans="1:17" s="166" customFormat="1" ht="12.75">
      <c r="A781" s="215" t="s">
        <v>623</v>
      </c>
      <c r="B781" s="215"/>
      <c r="C781" s="215"/>
      <c r="D781" s="215"/>
      <c r="E781" s="215"/>
      <c r="F781" s="24">
        <f>SUM(F769:F780)</f>
        <v>0</v>
      </c>
      <c r="G781" s="34">
        <f t="shared" si="109"/>
        <v>0</v>
      </c>
      <c r="H781" s="24">
        <f>SUM(H769:H780)</f>
        <v>12270.655737704918</v>
      </c>
      <c r="I781" s="34"/>
      <c r="J781" s="24">
        <f>SUM(J769:J780)</f>
        <v>14970.200000000003</v>
      </c>
      <c r="L781" s="146"/>
      <c r="M781" s="146"/>
      <c r="N781" s="159"/>
      <c r="O781" s="34"/>
      <c r="Q781" s="34">
        <f t="shared" si="110"/>
        <v>0</v>
      </c>
    </row>
    <row r="782" spans="1:17" s="166" customFormat="1" ht="12.75">
      <c r="A782" s="211"/>
      <c r="B782" s="211"/>
      <c r="C782" s="211"/>
      <c r="D782" s="211"/>
      <c r="E782" s="211"/>
      <c r="F782" s="211"/>
      <c r="G782" s="34">
        <f t="shared" si="109"/>
        <v>0</v>
      </c>
      <c r="H782" s="172"/>
      <c r="I782" s="172"/>
      <c r="J782" s="159"/>
      <c r="L782" s="159"/>
      <c r="M782" s="159"/>
      <c r="N782" s="159"/>
      <c r="O782" s="159"/>
      <c r="Q782" s="34">
        <f t="shared" si="110"/>
        <v>0</v>
      </c>
    </row>
    <row r="783" spans="1:17" ht="12.75">
      <c r="A783" s="26" t="s">
        <v>624</v>
      </c>
      <c r="B783" s="43" t="s">
        <v>625</v>
      </c>
      <c r="C783" s="30"/>
      <c r="D783" s="33"/>
      <c r="E783" s="34"/>
      <c r="F783" s="33"/>
      <c r="G783" s="34">
        <f t="shared" si="109"/>
        <v>0</v>
      </c>
      <c r="H783" s="34"/>
      <c r="I783" s="34"/>
      <c r="J783" s="160"/>
      <c r="K783" s="2"/>
      <c r="N783" s="159"/>
      <c r="O783" s="34"/>
      <c r="Q783" s="34">
        <f t="shared" si="110"/>
        <v>0</v>
      </c>
    </row>
    <row r="784" spans="1:17" s="166" customFormat="1" ht="51">
      <c r="A784" s="26"/>
      <c r="B784" s="31" t="s">
        <v>626</v>
      </c>
      <c r="C784" s="30"/>
      <c r="D784" s="33"/>
      <c r="E784" s="34"/>
      <c r="F784" s="33"/>
      <c r="G784" s="34">
        <f aca="true" t="shared" si="118" ref="G784:G847">Q784</f>
        <v>0</v>
      </c>
      <c r="H784" s="34"/>
      <c r="I784" s="34"/>
      <c r="J784" s="160"/>
      <c r="L784" s="5"/>
      <c r="M784" s="5"/>
      <c r="N784" s="159"/>
      <c r="O784" s="34"/>
      <c r="Q784" s="34">
        <f aca="true" t="shared" si="119" ref="Q784:Q847">O784/$P$13</f>
        <v>0</v>
      </c>
    </row>
    <row r="785" spans="1:17" ht="12.75">
      <c r="A785" s="26"/>
      <c r="B785" s="31" t="s">
        <v>627</v>
      </c>
      <c r="C785" s="30" t="s">
        <v>49</v>
      </c>
      <c r="D785" s="33">
        <v>7200</v>
      </c>
      <c r="E785" s="34"/>
      <c r="F785" s="33">
        <f t="shared" si="111"/>
        <v>0</v>
      </c>
      <c r="G785" s="34">
        <f t="shared" si="118"/>
        <v>2.0327868852459017</v>
      </c>
      <c r="H785" s="33">
        <f>D785*G785</f>
        <v>14636.065573770493</v>
      </c>
      <c r="I785" s="33">
        <f>G785+G785*$K$12</f>
        <v>2.48</v>
      </c>
      <c r="J785" s="147">
        <f>D785*I785</f>
        <v>17856</v>
      </c>
      <c r="K785" s="2"/>
      <c r="N785" s="159"/>
      <c r="O785" s="34">
        <v>2.48</v>
      </c>
      <c r="Q785" s="34">
        <f t="shared" si="119"/>
        <v>2.0327868852459017</v>
      </c>
    </row>
    <row r="786" spans="1:17" ht="12.75">
      <c r="A786" s="26"/>
      <c r="B786" s="31" t="s">
        <v>628</v>
      </c>
      <c r="C786" s="30" t="s">
        <v>49</v>
      </c>
      <c r="D786" s="33">
        <v>750</v>
      </c>
      <c r="E786" s="34"/>
      <c r="F786" s="33">
        <f t="shared" si="111"/>
        <v>0</v>
      </c>
      <c r="G786" s="34">
        <f t="shared" si="118"/>
        <v>2.557377049180328</v>
      </c>
      <c r="H786" s="33">
        <f>D786*G786</f>
        <v>1918.032786885246</v>
      </c>
      <c r="I786" s="33">
        <f>G786+G786*$K$12</f>
        <v>3.12</v>
      </c>
      <c r="J786" s="147">
        <f>D786*I786</f>
        <v>2340</v>
      </c>
      <c r="K786" s="2"/>
      <c r="N786" s="159"/>
      <c r="O786" s="34">
        <v>3.12</v>
      </c>
      <c r="Q786" s="34">
        <f t="shared" si="119"/>
        <v>2.557377049180328</v>
      </c>
    </row>
    <row r="787" spans="1:17" s="166" customFormat="1" ht="12.75">
      <c r="A787" s="26"/>
      <c r="B787" s="31" t="s">
        <v>629</v>
      </c>
      <c r="C787" s="30" t="s">
        <v>49</v>
      </c>
      <c r="D787" s="33">
        <v>300</v>
      </c>
      <c r="E787" s="34"/>
      <c r="F787" s="33">
        <f t="shared" si="111"/>
        <v>0</v>
      </c>
      <c r="G787" s="34">
        <f t="shared" si="118"/>
        <v>3.1229508196721314</v>
      </c>
      <c r="H787" s="33">
        <f>D787*G787</f>
        <v>936.8852459016395</v>
      </c>
      <c r="I787" s="33">
        <f>G787+G787*$K$12</f>
        <v>3.8100000000000005</v>
      </c>
      <c r="J787" s="147">
        <f>D787*I787</f>
        <v>1143.0000000000002</v>
      </c>
      <c r="L787" s="5"/>
      <c r="M787" s="5"/>
      <c r="N787" s="159"/>
      <c r="O787" s="34">
        <v>3.81</v>
      </c>
      <c r="Q787" s="34">
        <f t="shared" si="119"/>
        <v>3.1229508196721314</v>
      </c>
    </row>
    <row r="788" spans="1:17" ht="38.25">
      <c r="A788" s="26"/>
      <c r="B788" s="31" t="s">
        <v>630</v>
      </c>
      <c r="C788" s="30"/>
      <c r="D788" s="33"/>
      <c r="E788" s="34"/>
      <c r="F788" s="33"/>
      <c r="G788" s="34">
        <f t="shared" si="118"/>
        <v>0</v>
      </c>
      <c r="H788" s="34"/>
      <c r="I788" s="34"/>
      <c r="J788" s="160"/>
      <c r="K788" s="2"/>
      <c r="N788" s="159"/>
      <c r="O788" s="34"/>
      <c r="Q788" s="34">
        <f t="shared" si="119"/>
        <v>0</v>
      </c>
    </row>
    <row r="789" spans="1:17" s="166" customFormat="1" ht="12.75">
      <c r="A789" s="26"/>
      <c r="B789" s="31" t="s">
        <v>629</v>
      </c>
      <c r="C789" s="30" t="s">
        <v>49</v>
      </c>
      <c r="D789" s="33">
        <v>400</v>
      </c>
      <c r="E789" s="174"/>
      <c r="F789" s="33">
        <f t="shared" si="111"/>
        <v>0</v>
      </c>
      <c r="G789" s="34">
        <f t="shared" si="118"/>
        <v>3.5327868852459012</v>
      </c>
      <c r="H789" s="33">
        <f aca="true" t="shared" si="120" ref="H789:H797">D789*G789</f>
        <v>1413.1147540983604</v>
      </c>
      <c r="I789" s="33">
        <f aca="true" t="shared" si="121" ref="I789:I797">G789+G789*$K$12</f>
        <v>4.31</v>
      </c>
      <c r="J789" s="147">
        <f aca="true" t="shared" si="122" ref="J789:J797">D789*I789</f>
        <v>1723.9999999999998</v>
      </c>
      <c r="L789" s="5"/>
      <c r="M789" s="5"/>
      <c r="N789" s="159"/>
      <c r="O789" s="34">
        <v>4.31</v>
      </c>
      <c r="Q789" s="34">
        <f t="shared" si="119"/>
        <v>3.5327868852459012</v>
      </c>
    </row>
    <row r="790" spans="1:17" ht="12.75">
      <c r="A790" s="26"/>
      <c r="B790" s="31" t="s">
        <v>631</v>
      </c>
      <c r="C790" s="30" t="s">
        <v>49</v>
      </c>
      <c r="D790" s="33">
        <v>100</v>
      </c>
      <c r="E790" s="174"/>
      <c r="F790" s="33">
        <f>E790*D790</f>
        <v>0</v>
      </c>
      <c r="G790" s="34">
        <f t="shared" si="118"/>
        <v>4.311475409836065</v>
      </c>
      <c r="H790" s="33">
        <f t="shared" si="120"/>
        <v>431.1475409836065</v>
      </c>
      <c r="I790" s="33">
        <f t="shared" si="121"/>
        <v>5.26</v>
      </c>
      <c r="J790" s="147">
        <f t="shared" si="122"/>
        <v>526</v>
      </c>
      <c r="K790" s="2"/>
      <c r="N790" s="159"/>
      <c r="O790" s="34">
        <v>5.26</v>
      </c>
      <c r="Q790" s="34">
        <f t="shared" si="119"/>
        <v>4.311475409836065</v>
      </c>
    </row>
    <row r="791" spans="1:17" s="166" customFormat="1" ht="12.75">
      <c r="A791" s="26"/>
      <c r="B791" s="31" t="s">
        <v>632</v>
      </c>
      <c r="C791" s="30" t="s">
        <v>49</v>
      </c>
      <c r="D791" s="33">
        <v>500</v>
      </c>
      <c r="E791" s="174"/>
      <c r="F791" s="33">
        <f t="shared" si="111"/>
        <v>0</v>
      </c>
      <c r="G791" s="34">
        <f t="shared" si="118"/>
        <v>6.090163934426229</v>
      </c>
      <c r="H791" s="33">
        <f t="shared" si="120"/>
        <v>3045.0819672131147</v>
      </c>
      <c r="I791" s="33">
        <f t="shared" si="121"/>
        <v>7.43</v>
      </c>
      <c r="J791" s="147">
        <f t="shared" si="122"/>
        <v>3715</v>
      </c>
      <c r="L791" s="5"/>
      <c r="M791" s="5"/>
      <c r="N791" s="159"/>
      <c r="O791" s="34">
        <v>7.43</v>
      </c>
      <c r="Q791" s="34">
        <f t="shared" si="119"/>
        <v>6.090163934426229</v>
      </c>
    </row>
    <row r="792" spans="1:17" ht="12.75">
      <c r="A792" s="26"/>
      <c r="B792" s="31" t="s">
        <v>633</v>
      </c>
      <c r="C792" s="30" t="s">
        <v>49</v>
      </c>
      <c r="D792" s="33">
        <v>25</v>
      </c>
      <c r="E792" s="174"/>
      <c r="F792" s="33">
        <f t="shared" si="111"/>
        <v>0</v>
      </c>
      <c r="G792" s="34">
        <f t="shared" si="118"/>
        <v>8.40983606557377</v>
      </c>
      <c r="H792" s="33">
        <f t="shared" si="120"/>
        <v>210.24590163934425</v>
      </c>
      <c r="I792" s="33">
        <f t="shared" si="121"/>
        <v>10.26</v>
      </c>
      <c r="J792" s="147">
        <f t="shared" si="122"/>
        <v>256.5</v>
      </c>
      <c r="K792" s="2"/>
      <c r="N792" s="159"/>
      <c r="O792" s="34">
        <v>10.26</v>
      </c>
      <c r="Q792" s="34">
        <f t="shared" si="119"/>
        <v>8.40983606557377</v>
      </c>
    </row>
    <row r="793" spans="1:17" ht="12.75">
      <c r="A793" s="26"/>
      <c r="B793" s="31" t="s">
        <v>634</v>
      </c>
      <c r="C793" s="30" t="s">
        <v>49</v>
      </c>
      <c r="D793" s="33">
        <v>125</v>
      </c>
      <c r="E793" s="174"/>
      <c r="F793" s="33">
        <f t="shared" si="111"/>
        <v>0</v>
      </c>
      <c r="G793" s="34">
        <f t="shared" si="118"/>
        <v>11.418032786885245</v>
      </c>
      <c r="H793" s="33">
        <f t="shared" si="120"/>
        <v>1427.2540983606557</v>
      </c>
      <c r="I793" s="33">
        <f t="shared" si="121"/>
        <v>13.93</v>
      </c>
      <c r="J793" s="147">
        <f t="shared" si="122"/>
        <v>1741.25</v>
      </c>
      <c r="K793" s="2"/>
      <c r="N793" s="159"/>
      <c r="O793" s="34">
        <v>13.93</v>
      </c>
      <c r="Q793" s="34">
        <f t="shared" si="119"/>
        <v>11.418032786885245</v>
      </c>
    </row>
    <row r="794" spans="1:17" ht="12.75">
      <c r="A794" s="26"/>
      <c r="B794" s="31" t="s">
        <v>635</v>
      </c>
      <c r="C794" s="30" t="s">
        <v>49</v>
      </c>
      <c r="D794" s="33">
        <v>130</v>
      </c>
      <c r="E794" s="174"/>
      <c r="F794" s="33">
        <f t="shared" si="111"/>
        <v>0</v>
      </c>
      <c r="G794" s="34">
        <f t="shared" si="118"/>
        <v>15.868852459016393</v>
      </c>
      <c r="H794" s="33">
        <f t="shared" si="120"/>
        <v>2062.9508196721313</v>
      </c>
      <c r="I794" s="33">
        <f t="shared" si="121"/>
        <v>19.36</v>
      </c>
      <c r="J794" s="147">
        <f t="shared" si="122"/>
        <v>2516.7999999999997</v>
      </c>
      <c r="K794" s="2"/>
      <c r="N794" s="159"/>
      <c r="O794" s="34">
        <v>19.36</v>
      </c>
      <c r="Q794" s="34">
        <f t="shared" si="119"/>
        <v>15.868852459016393</v>
      </c>
    </row>
    <row r="795" spans="1:17" ht="38.25">
      <c r="A795" s="26"/>
      <c r="B795" s="31" t="s">
        <v>636</v>
      </c>
      <c r="C795" s="30"/>
      <c r="D795" s="33"/>
      <c r="E795" s="34"/>
      <c r="F795" s="33"/>
      <c r="G795" s="34">
        <f t="shared" si="118"/>
        <v>0</v>
      </c>
      <c r="H795" s="33">
        <f t="shared" si="120"/>
        <v>0</v>
      </c>
      <c r="I795" s="33">
        <f t="shared" si="121"/>
        <v>0</v>
      </c>
      <c r="J795" s="147">
        <f t="shared" si="122"/>
        <v>0</v>
      </c>
      <c r="K795" s="2"/>
      <c r="N795" s="159"/>
      <c r="O795" s="34"/>
      <c r="Q795" s="34">
        <f t="shared" si="119"/>
        <v>0</v>
      </c>
    </row>
    <row r="796" spans="1:17" ht="12.75">
      <c r="A796" s="26"/>
      <c r="B796" s="31" t="s">
        <v>637</v>
      </c>
      <c r="C796" s="30" t="s">
        <v>49</v>
      </c>
      <c r="D796" s="33">
        <v>50</v>
      </c>
      <c r="E796" s="34"/>
      <c r="F796" s="33">
        <f t="shared" si="111"/>
        <v>0</v>
      </c>
      <c r="G796" s="34">
        <f t="shared" si="118"/>
        <v>2.6065573770491803</v>
      </c>
      <c r="H796" s="33">
        <f t="shared" si="120"/>
        <v>130.327868852459</v>
      </c>
      <c r="I796" s="33">
        <f t="shared" si="121"/>
        <v>3.18</v>
      </c>
      <c r="J796" s="147">
        <f t="shared" si="122"/>
        <v>159</v>
      </c>
      <c r="K796" s="2"/>
      <c r="N796" s="159"/>
      <c r="O796" s="34">
        <v>3.18</v>
      </c>
      <c r="Q796" s="34">
        <f t="shared" si="119"/>
        <v>2.6065573770491803</v>
      </c>
    </row>
    <row r="797" spans="1:17" ht="12.75">
      <c r="A797" s="26"/>
      <c r="B797" s="31" t="s">
        <v>638</v>
      </c>
      <c r="C797" s="30" t="s">
        <v>49</v>
      </c>
      <c r="D797" s="33">
        <v>60</v>
      </c>
      <c r="E797" s="34"/>
      <c r="F797" s="33">
        <f t="shared" si="111"/>
        <v>0</v>
      </c>
      <c r="G797" s="34">
        <f t="shared" si="118"/>
        <v>3.9918032786885247</v>
      </c>
      <c r="H797" s="33">
        <f t="shared" si="120"/>
        <v>239.5081967213115</v>
      </c>
      <c r="I797" s="33">
        <f t="shared" si="121"/>
        <v>4.87</v>
      </c>
      <c r="J797" s="147">
        <f t="shared" si="122"/>
        <v>292.2</v>
      </c>
      <c r="K797" s="2"/>
      <c r="N797" s="159"/>
      <c r="O797" s="34">
        <v>4.87</v>
      </c>
      <c r="Q797" s="34">
        <f t="shared" si="119"/>
        <v>3.9918032786885247</v>
      </c>
    </row>
    <row r="798" spans="1:17" ht="12.75">
      <c r="A798" s="215" t="s">
        <v>639</v>
      </c>
      <c r="B798" s="215"/>
      <c r="C798" s="215"/>
      <c r="D798" s="215"/>
      <c r="E798" s="215"/>
      <c r="F798" s="24">
        <f>SUM(F785:F797)</f>
        <v>0</v>
      </c>
      <c r="G798" s="34">
        <f t="shared" si="118"/>
        <v>0</v>
      </c>
      <c r="H798" s="24">
        <f>SUM(H784:H797)</f>
        <v>26450.614754098362</v>
      </c>
      <c r="I798" s="34"/>
      <c r="J798" s="24">
        <f>SUM(J784:J797)</f>
        <v>32269.75</v>
      </c>
      <c r="K798" s="2"/>
      <c r="L798" s="146"/>
      <c r="M798" s="146"/>
      <c r="N798" s="159"/>
      <c r="O798" s="34"/>
      <c r="Q798" s="34">
        <f t="shared" si="119"/>
        <v>0</v>
      </c>
    </row>
    <row r="799" spans="1:17" ht="12.75">
      <c r="A799" s="211"/>
      <c r="B799" s="211"/>
      <c r="C799" s="211"/>
      <c r="D799" s="211"/>
      <c r="E799" s="211"/>
      <c r="F799" s="211"/>
      <c r="G799" s="34">
        <f t="shared" si="118"/>
        <v>0</v>
      </c>
      <c r="H799" s="172"/>
      <c r="I799" s="172"/>
      <c r="J799" s="159"/>
      <c r="K799" s="2"/>
      <c r="L799" s="159"/>
      <c r="M799" s="159"/>
      <c r="N799" s="159"/>
      <c r="O799" s="159"/>
      <c r="Q799" s="34">
        <f t="shared" si="119"/>
        <v>0</v>
      </c>
    </row>
    <row r="800" spans="1:17" ht="12.75">
      <c r="A800" s="26" t="s">
        <v>640</v>
      </c>
      <c r="B800" s="43" t="s">
        <v>641</v>
      </c>
      <c r="C800" s="30"/>
      <c r="D800" s="33"/>
      <c r="E800" s="34"/>
      <c r="F800" s="33"/>
      <c r="G800" s="34">
        <f t="shared" si="118"/>
        <v>0</v>
      </c>
      <c r="H800" s="34"/>
      <c r="I800" s="34"/>
      <c r="J800" s="160"/>
      <c r="K800" s="2"/>
      <c r="N800" s="159"/>
      <c r="O800" s="34"/>
      <c r="Q800" s="34">
        <f t="shared" si="119"/>
        <v>0</v>
      </c>
    </row>
    <row r="801" spans="1:17" ht="12.75">
      <c r="A801" s="26"/>
      <c r="B801" s="31" t="s">
        <v>642</v>
      </c>
      <c r="C801" s="30" t="s">
        <v>93</v>
      </c>
      <c r="D801" s="33">
        <v>8</v>
      </c>
      <c r="E801" s="34"/>
      <c r="F801" s="33">
        <f t="shared" si="111"/>
        <v>0</v>
      </c>
      <c r="G801" s="34">
        <f t="shared" si="118"/>
        <v>11.360655737704917</v>
      </c>
      <c r="H801" s="33">
        <f aca="true" t="shared" si="123" ref="H801:H813">D801*G801</f>
        <v>90.88524590163934</v>
      </c>
      <c r="I801" s="33">
        <f aca="true" t="shared" si="124" ref="I801:I813">G801+G801*$K$12</f>
        <v>13.86</v>
      </c>
      <c r="J801" s="147">
        <f aca="true" t="shared" si="125" ref="J801:J813">D801*I801</f>
        <v>110.88</v>
      </c>
      <c r="K801" s="2"/>
      <c r="N801" s="159"/>
      <c r="O801" s="34">
        <v>13.86</v>
      </c>
      <c r="Q801" s="34">
        <f t="shared" si="119"/>
        <v>11.360655737704917</v>
      </c>
    </row>
    <row r="802" spans="1:17" ht="12.75">
      <c r="A802" s="26"/>
      <c r="B802" s="31" t="s">
        <v>643</v>
      </c>
      <c r="C802" s="30" t="s">
        <v>93</v>
      </c>
      <c r="D802" s="33">
        <v>12</v>
      </c>
      <c r="E802" s="34"/>
      <c r="F802" s="33">
        <f t="shared" si="111"/>
        <v>0</v>
      </c>
      <c r="G802" s="34">
        <f t="shared" si="118"/>
        <v>9.540983606557377</v>
      </c>
      <c r="H802" s="33">
        <f t="shared" si="123"/>
        <v>114.49180327868854</v>
      </c>
      <c r="I802" s="33">
        <f t="shared" si="124"/>
        <v>11.64</v>
      </c>
      <c r="J802" s="147">
        <f t="shared" si="125"/>
        <v>139.68</v>
      </c>
      <c r="K802" s="2"/>
      <c r="N802" s="159"/>
      <c r="O802" s="34">
        <v>11.64</v>
      </c>
      <c r="Q802" s="34">
        <f t="shared" si="119"/>
        <v>9.540983606557377</v>
      </c>
    </row>
    <row r="803" spans="1:17" ht="12.75">
      <c r="A803" s="26"/>
      <c r="B803" s="31" t="s">
        <v>644</v>
      </c>
      <c r="C803" s="30" t="s">
        <v>93</v>
      </c>
      <c r="D803" s="33">
        <v>14</v>
      </c>
      <c r="E803" s="34"/>
      <c r="F803" s="33">
        <f t="shared" si="111"/>
        <v>0</v>
      </c>
      <c r="G803" s="34">
        <f t="shared" si="118"/>
        <v>9.557377049180328</v>
      </c>
      <c r="H803" s="33">
        <f t="shared" si="123"/>
        <v>133.80327868852459</v>
      </c>
      <c r="I803" s="33">
        <f t="shared" si="124"/>
        <v>11.66</v>
      </c>
      <c r="J803" s="147">
        <f t="shared" si="125"/>
        <v>163.24</v>
      </c>
      <c r="K803" s="2"/>
      <c r="N803" s="159"/>
      <c r="O803" s="34">
        <v>11.66</v>
      </c>
      <c r="Q803" s="34">
        <f t="shared" si="119"/>
        <v>9.557377049180328</v>
      </c>
    </row>
    <row r="804" spans="1:17" ht="12.75">
      <c r="A804" s="26"/>
      <c r="B804" s="31" t="s">
        <v>645</v>
      </c>
      <c r="C804" s="30" t="s">
        <v>93</v>
      </c>
      <c r="D804" s="33">
        <v>3</v>
      </c>
      <c r="E804" s="34"/>
      <c r="F804" s="33">
        <f t="shared" si="111"/>
        <v>0</v>
      </c>
      <c r="G804" s="34">
        <f t="shared" si="118"/>
        <v>13.80327868852459</v>
      </c>
      <c r="H804" s="33">
        <f t="shared" si="123"/>
        <v>41.40983606557377</v>
      </c>
      <c r="I804" s="33">
        <f t="shared" si="124"/>
        <v>16.84</v>
      </c>
      <c r="J804" s="147">
        <f t="shared" si="125"/>
        <v>50.519999999999996</v>
      </c>
      <c r="K804" s="2"/>
      <c r="N804" s="159"/>
      <c r="O804" s="34">
        <v>16.84</v>
      </c>
      <c r="Q804" s="34">
        <f t="shared" si="119"/>
        <v>13.80327868852459</v>
      </c>
    </row>
    <row r="805" spans="1:17" ht="12.75">
      <c r="A805" s="26"/>
      <c r="B805" s="31" t="s">
        <v>646</v>
      </c>
      <c r="C805" s="30" t="s">
        <v>93</v>
      </c>
      <c r="D805" s="33">
        <v>5</v>
      </c>
      <c r="E805" s="34"/>
      <c r="F805" s="33">
        <f t="shared" si="111"/>
        <v>0</v>
      </c>
      <c r="G805" s="34">
        <f t="shared" si="118"/>
        <v>9.844262295081966</v>
      </c>
      <c r="H805" s="33">
        <f t="shared" si="123"/>
        <v>49.221311475409834</v>
      </c>
      <c r="I805" s="33">
        <f t="shared" si="124"/>
        <v>12.01</v>
      </c>
      <c r="J805" s="147">
        <f t="shared" si="125"/>
        <v>60.05</v>
      </c>
      <c r="K805" s="2"/>
      <c r="N805" s="159"/>
      <c r="O805" s="34">
        <v>12.01</v>
      </c>
      <c r="Q805" s="34">
        <f t="shared" si="119"/>
        <v>9.844262295081966</v>
      </c>
    </row>
    <row r="806" spans="1:17" ht="12.75">
      <c r="A806" s="26"/>
      <c r="B806" s="31" t="s">
        <v>647</v>
      </c>
      <c r="C806" s="30" t="s">
        <v>93</v>
      </c>
      <c r="D806" s="33">
        <v>8</v>
      </c>
      <c r="E806" s="34"/>
      <c r="F806" s="33">
        <f t="shared" si="111"/>
        <v>0</v>
      </c>
      <c r="G806" s="34">
        <f t="shared" si="118"/>
        <v>1.459016393442623</v>
      </c>
      <c r="H806" s="33">
        <f t="shared" si="123"/>
        <v>11.672131147540984</v>
      </c>
      <c r="I806" s="33">
        <f t="shared" si="124"/>
        <v>1.78</v>
      </c>
      <c r="J806" s="147">
        <f t="shared" si="125"/>
        <v>14.24</v>
      </c>
      <c r="K806" s="2"/>
      <c r="N806" s="159"/>
      <c r="O806" s="34">
        <v>1.78</v>
      </c>
      <c r="Q806" s="34">
        <f t="shared" si="119"/>
        <v>1.459016393442623</v>
      </c>
    </row>
    <row r="807" spans="1:17" ht="12.75">
      <c r="A807" s="26"/>
      <c r="B807" s="31" t="s">
        <v>648</v>
      </c>
      <c r="C807" s="30" t="s">
        <v>93</v>
      </c>
      <c r="D807" s="33">
        <v>14</v>
      </c>
      <c r="E807" s="34"/>
      <c r="F807" s="33">
        <f t="shared" si="111"/>
        <v>0</v>
      </c>
      <c r="G807" s="34">
        <f t="shared" si="118"/>
        <v>0.9754098360655737</v>
      </c>
      <c r="H807" s="33">
        <f t="shared" si="123"/>
        <v>13.655737704918032</v>
      </c>
      <c r="I807" s="33">
        <f t="shared" si="124"/>
        <v>1.19</v>
      </c>
      <c r="J807" s="147">
        <f t="shared" si="125"/>
        <v>16.66</v>
      </c>
      <c r="K807" s="2"/>
      <c r="N807" s="159"/>
      <c r="O807" s="34">
        <v>1.19</v>
      </c>
      <c r="Q807" s="34">
        <f t="shared" si="119"/>
        <v>0.9754098360655737</v>
      </c>
    </row>
    <row r="808" spans="1:17" ht="12.75">
      <c r="A808" s="26"/>
      <c r="B808" s="31" t="s">
        <v>649</v>
      </c>
      <c r="C808" s="30" t="s">
        <v>93</v>
      </c>
      <c r="D808" s="33">
        <v>20</v>
      </c>
      <c r="E808" s="34"/>
      <c r="F808" s="33">
        <f t="shared" si="111"/>
        <v>0</v>
      </c>
      <c r="G808" s="34">
        <f t="shared" si="118"/>
        <v>1.459016393442623</v>
      </c>
      <c r="H808" s="33">
        <f t="shared" si="123"/>
        <v>29.18032786885246</v>
      </c>
      <c r="I808" s="33">
        <f t="shared" si="124"/>
        <v>1.78</v>
      </c>
      <c r="J808" s="147">
        <f t="shared" si="125"/>
        <v>35.6</v>
      </c>
      <c r="K808" s="2"/>
      <c r="N808" s="159"/>
      <c r="O808" s="34">
        <v>1.78</v>
      </c>
      <c r="Q808" s="34">
        <f t="shared" si="119"/>
        <v>1.459016393442623</v>
      </c>
    </row>
    <row r="809" spans="1:17" ht="12.75">
      <c r="A809" s="30"/>
      <c r="B809" s="31" t="s">
        <v>650</v>
      </c>
      <c r="C809" s="30" t="s">
        <v>93</v>
      </c>
      <c r="D809" s="33">
        <v>300</v>
      </c>
      <c r="E809" s="34"/>
      <c r="F809" s="33">
        <f t="shared" si="111"/>
        <v>0</v>
      </c>
      <c r="G809" s="34">
        <f t="shared" si="118"/>
        <v>2.3114754098360657</v>
      </c>
      <c r="H809" s="33">
        <f t="shared" si="123"/>
        <v>693.4426229508197</v>
      </c>
      <c r="I809" s="33">
        <f t="shared" si="124"/>
        <v>2.8200000000000003</v>
      </c>
      <c r="J809" s="147">
        <f t="shared" si="125"/>
        <v>846.0000000000001</v>
      </c>
      <c r="K809" s="2"/>
      <c r="N809" s="159"/>
      <c r="O809" s="34">
        <v>2.82</v>
      </c>
      <c r="Q809" s="34">
        <f t="shared" si="119"/>
        <v>2.3114754098360657</v>
      </c>
    </row>
    <row r="810" spans="1:17" ht="12.75">
      <c r="A810" s="26"/>
      <c r="B810" s="31" t="s">
        <v>651</v>
      </c>
      <c r="C810" s="30" t="s">
        <v>93</v>
      </c>
      <c r="D810" s="33">
        <v>150</v>
      </c>
      <c r="E810" s="34"/>
      <c r="F810" s="33">
        <f t="shared" si="111"/>
        <v>0</v>
      </c>
      <c r="G810" s="34">
        <f t="shared" si="118"/>
        <v>2.8442622950819674</v>
      </c>
      <c r="H810" s="33">
        <f t="shared" si="123"/>
        <v>426.6393442622951</v>
      </c>
      <c r="I810" s="33">
        <f t="shared" si="124"/>
        <v>3.47</v>
      </c>
      <c r="J810" s="147">
        <f t="shared" si="125"/>
        <v>520.5</v>
      </c>
      <c r="K810" s="2"/>
      <c r="N810" s="159"/>
      <c r="O810" s="34">
        <v>3.47</v>
      </c>
      <c r="Q810" s="34">
        <f t="shared" si="119"/>
        <v>2.8442622950819674</v>
      </c>
    </row>
    <row r="811" spans="1:17" s="163" customFormat="1" ht="12.75">
      <c r="A811" s="26"/>
      <c r="B811" s="31" t="s">
        <v>652</v>
      </c>
      <c r="C811" s="30" t="s">
        <v>93</v>
      </c>
      <c r="D811" s="33">
        <v>3</v>
      </c>
      <c r="E811" s="34"/>
      <c r="F811" s="33">
        <f t="shared" si="111"/>
        <v>0</v>
      </c>
      <c r="G811" s="34">
        <f t="shared" si="118"/>
        <v>35.24590163934426</v>
      </c>
      <c r="H811" s="33">
        <f t="shared" si="123"/>
        <v>105.73770491803279</v>
      </c>
      <c r="I811" s="33">
        <f t="shared" si="124"/>
        <v>43</v>
      </c>
      <c r="J811" s="147">
        <f t="shared" si="125"/>
        <v>129</v>
      </c>
      <c r="L811" s="5"/>
      <c r="M811" s="5"/>
      <c r="N811" s="159"/>
      <c r="O811" s="34">
        <v>43</v>
      </c>
      <c r="Q811" s="34">
        <f t="shared" si="119"/>
        <v>35.24590163934426</v>
      </c>
    </row>
    <row r="812" spans="1:17" s="163" customFormat="1" ht="12.75">
      <c r="A812" s="26"/>
      <c r="B812" s="31" t="s">
        <v>653</v>
      </c>
      <c r="C812" s="30" t="s">
        <v>93</v>
      </c>
      <c r="D812" s="33">
        <v>8</v>
      </c>
      <c r="E812" s="34"/>
      <c r="F812" s="33">
        <f t="shared" si="111"/>
        <v>0</v>
      </c>
      <c r="G812" s="34">
        <f t="shared" si="118"/>
        <v>27.885245901639347</v>
      </c>
      <c r="H812" s="33">
        <f t="shared" si="123"/>
        <v>223.08196721311478</v>
      </c>
      <c r="I812" s="33">
        <f t="shared" si="124"/>
        <v>34.02</v>
      </c>
      <c r="J812" s="147">
        <f t="shared" si="125"/>
        <v>272.16</v>
      </c>
      <c r="L812" s="5"/>
      <c r="M812" s="5"/>
      <c r="N812" s="159"/>
      <c r="O812" s="34">
        <v>34.02</v>
      </c>
      <c r="Q812" s="34">
        <f t="shared" si="119"/>
        <v>27.885245901639347</v>
      </c>
    </row>
    <row r="813" spans="1:17" s="163" customFormat="1" ht="12.75">
      <c r="A813" s="26"/>
      <c r="B813" s="31" t="s">
        <v>654</v>
      </c>
      <c r="C813" s="30" t="s">
        <v>93</v>
      </c>
      <c r="D813" s="33">
        <v>8</v>
      </c>
      <c r="E813" s="34"/>
      <c r="F813" s="33">
        <f t="shared" si="111"/>
        <v>0</v>
      </c>
      <c r="G813" s="34">
        <f t="shared" si="118"/>
        <v>69.09836065573771</v>
      </c>
      <c r="H813" s="33">
        <f t="shared" si="123"/>
        <v>552.7868852459017</v>
      </c>
      <c r="I813" s="33">
        <f t="shared" si="124"/>
        <v>84.3</v>
      </c>
      <c r="J813" s="147">
        <f t="shared" si="125"/>
        <v>674.4</v>
      </c>
      <c r="L813" s="5"/>
      <c r="M813" s="5"/>
      <c r="N813" s="159"/>
      <c r="O813" s="34">
        <v>84.3</v>
      </c>
      <c r="Q813" s="34">
        <f t="shared" si="119"/>
        <v>69.09836065573771</v>
      </c>
    </row>
    <row r="814" spans="1:17" s="163" customFormat="1" ht="12.75">
      <c r="A814" s="215" t="s">
        <v>655</v>
      </c>
      <c r="B814" s="215"/>
      <c r="C814" s="215"/>
      <c r="D814" s="215"/>
      <c r="E814" s="215"/>
      <c r="F814" s="24">
        <f>SUM(F801:F813)</f>
        <v>0</v>
      </c>
      <c r="G814" s="34">
        <f t="shared" si="118"/>
        <v>0</v>
      </c>
      <c r="H814" s="24">
        <f>SUM(H801:H813)</f>
        <v>2486.0081967213114</v>
      </c>
      <c r="I814" s="34"/>
      <c r="J814" s="24">
        <f>SUM(J801:J813)</f>
        <v>3032.93</v>
      </c>
      <c r="L814" s="146"/>
      <c r="M814" s="146"/>
      <c r="N814" s="159"/>
      <c r="O814" s="34"/>
      <c r="Q814" s="34">
        <f t="shared" si="119"/>
        <v>0</v>
      </c>
    </row>
    <row r="815" spans="1:17" s="163" customFormat="1" ht="12.75">
      <c r="A815" s="211"/>
      <c r="B815" s="211"/>
      <c r="C815" s="211"/>
      <c r="D815" s="211"/>
      <c r="E815" s="211"/>
      <c r="F815" s="211"/>
      <c r="G815" s="34">
        <f t="shared" si="118"/>
        <v>0</v>
      </c>
      <c r="H815" s="172"/>
      <c r="I815" s="172"/>
      <c r="J815" s="159"/>
      <c r="L815" s="159"/>
      <c r="M815" s="159"/>
      <c r="N815" s="159"/>
      <c r="O815" s="159"/>
      <c r="Q815" s="34">
        <f t="shared" si="119"/>
        <v>0</v>
      </c>
    </row>
    <row r="816" spans="1:17" s="163" customFormat="1" ht="12.75">
      <c r="A816" s="26" t="s">
        <v>656</v>
      </c>
      <c r="B816" s="43" t="s">
        <v>657</v>
      </c>
      <c r="C816" s="26"/>
      <c r="D816" s="24"/>
      <c r="E816" s="34"/>
      <c r="F816" s="33"/>
      <c r="G816" s="34">
        <f t="shared" si="118"/>
        <v>0</v>
      </c>
      <c r="H816" s="34"/>
      <c r="I816" s="34"/>
      <c r="J816" s="160"/>
      <c r="L816" s="5"/>
      <c r="M816" s="5"/>
      <c r="N816" s="159"/>
      <c r="O816" s="34"/>
      <c r="Q816" s="34">
        <f t="shared" si="119"/>
        <v>0</v>
      </c>
    </row>
    <row r="817" spans="1:17" s="163" customFormat="1" ht="25.5">
      <c r="A817" s="30"/>
      <c r="B817" s="31" t="s">
        <v>658</v>
      </c>
      <c r="C817" s="30" t="s">
        <v>93</v>
      </c>
      <c r="D817" s="33">
        <v>4</v>
      </c>
      <c r="E817" s="34"/>
      <c r="F817" s="33">
        <f aca="true" t="shared" si="126" ref="F817:F847">E817*D817</f>
        <v>0</v>
      </c>
      <c r="G817" s="34">
        <f t="shared" si="118"/>
        <v>19.163934426229506</v>
      </c>
      <c r="H817" s="33">
        <f aca="true" t="shared" si="127" ref="H817:H828">D817*G817</f>
        <v>76.65573770491802</v>
      </c>
      <c r="I817" s="33">
        <f aca="true" t="shared" si="128" ref="I817:I828">G817+G817*$K$12</f>
        <v>23.379999999999995</v>
      </c>
      <c r="J817" s="147">
        <f aca="true" t="shared" si="129" ref="J817:J828">D817*I817</f>
        <v>93.51999999999998</v>
      </c>
      <c r="L817" s="5"/>
      <c r="M817" s="5"/>
      <c r="N817" s="159"/>
      <c r="O817" s="34">
        <v>23.38</v>
      </c>
      <c r="Q817" s="34">
        <f t="shared" si="119"/>
        <v>19.163934426229506</v>
      </c>
    </row>
    <row r="818" spans="1:17" s="163" customFormat="1" ht="25.5">
      <c r="A818" s="30"/>
      <c r="B818" s="31" t="s">
        <v>659</v>
      </c>
      <c r="C818" s="30" t="s">
        <v>93</v>
      </c>
      <c r="D818" s="33">
        <v>1</v>
      </c>
      <c r="E818" s="34"/>
      <c r="F818" s="33">
        <f t="shared" si="126"/>
        <v>0</v>
      </c>
      <c r="G818" s="34">
        <f t="shared" si="118"/>
        <v>19.163934426229506</v>
      </c>
      <c r="H818" s="33">
        <f t="shared" si="127"/>
        <v>19.163934426229506</v>
      </c>
      <c r="I818" s="33">
        <f t="shared" si="128"/>
        <v>23.379999999999995</v>
      </c>
      <c r="J818" s="147">
        <f t="shared" si="129"/>
        <v>23.379999999999995</v>
      </c>
      <c r="L818" s="5"/>
      <c r="M818" s="5"/>
      <c r="N818" s="159"/>
      <c r="O818" s="34">
        <v>23.38</v>
      </c>
      <c r="Q818" s="34">
        <f t="shared" si="119"/>
        <v>19.163934426229506</v>
      </c>
    </row>
    <row r="819" spans="1:17" s="163" customFormat="1" ht="12.75">
      <c r="A819" s="30"/>
      <c r="B819" s="31" t="s">
        <v>660</v>
      </c>
      <c r="C819" s="30" t="s">
        <v>93</v>
      </c>
      <c r="D819" s="33">
        <v>1</v>
      </c>
      <c r="E819" s="34"/>
      <c r="F819" s="33">
        <f t="shared" si="126"/>
        <v>0</v>
      </c>
      <c r="G819" s="34">
        <f t="shared" si="118"/>
        <v>92.18852459016394</v>
      </c>
      <c r="H819" s="33">
        <f t="shared" si="127"/>
        <v>92.18852459016394</v>
      </c>
      <c r="I819" s="33">
        <f t="shared" si="128"/>
        <v>112.47</v>
      </c>
      <c r="J819" s="147">
        <f t="shared" si="129"/>
        <v>112.47</v>
      </c>
      <c r="L819" s="5"/>
      <c r="M819" s="5"/>
      <c r="N819" s="159"/>
      <c r="O819" s="34">
        <v>112.47</v>
      </c>
      <c r="Q819" s="34">
        <f t="shared" si="119"/>
        <v>92.18852459016394</v>
      </c>
    </row>
    <row r="820" spans="1:17" s="163" customFormat="1" ht="12.75">
      <c r="A820" s="30"/>
      <c r="B820" s="31" t="s">
        <v>661</v>
      </c>
      <c r="C820" s="30" t="s">
        <v>93</v>
      </c>
      <c r="D820" s="33">
        <v>3</v>
      </c>
      <c r="E820" s="34"/>
      <c r="F820" s="33">
        <f t="shared" si="126"/>
        <v>0</v>
      </c>
      <c r="G820" s="34">
        <f t="shared" si="118"/>
        <v>36.77049180327869</v>
      </c>
      <c r="H820" s="33">
        <f t="shared" si="127"/>
        <v>110.31147540983606</v>
      </c>
      <c r="I820" s="33">
        <f t="shared" si="128"/>
        <v>44.86</v>
      </c>
      <c r="J820" s="147">
        <f t="shared" si="129"/>
        <v>134.57999999999998</v>
      </c>
      <c r="L820" s="5"/>
      <c r="M820" s="5"/>
      <c r="N820" s="159"/>
      <c r="O820" s="34">
        <v>44.86</v>
      </c>
      <c r="Q820" s="34">
        <f t="shared" si="119"/>
        <v>36.77049180327869</v>
      </c>
    </row>
    <row r="821" spans="1:17" ht="25.5">
      <c r="A821" s="30"/>
      <c r="B821" s="31" t="s">
        <v>662</v>
      </c>
      <c r="C821" s="30" t="s">
        <v>93</v>
      </c>
      <c r="D821" s="33">
        <v>1</v>
      </c>
      <c r="E821" s="34"/>
      <c r="F821" s="33">
        <f t="shared" si="126"/>
        <v>0</v>
      </c>
      <c r="G821" s="34">
        <f t="shared" si="118"/>
        <v>30.21311475409836</v>
      </c>
      <c r="H821" s="33">
        <f t="shared" si="127"/>
        <v>30.21311475409836</v>
      </c>
      <c r="I821" s="33">
        <f t="shared" si="128"/>
        <v>36.86</v>
      </c>
      <c r="J821" s="147">
        <f t="shared" si="129"/>
        <v>36.86</v>
      </c>
      <c r="K821" s="2"/>
      <c r="N821" s="159"/>
      <c r="O821" s="34">
        <v>36.86</v>
      </c>
      <c r="Q821" s="34">
        <f t="shared" si="119"/>
        <v>30.21311475409836</v>
      </c>
    </row>
    <row r="822" spans="1:17" ht="25.5">
      <c r="A822" s="30"/>
      <c r="B822" s="31" t="s">
        <v>663</v>
      </c>
      <c r="C822" s="30" t="s">
        <v>93</v>
      </c>
      <c r="D822" s="33">
        <v>1</v>
      </c>
      <c r="E822" s="34"/>
      <c r="F822" s="33">
        <f t="shared" si="126"/>
        <v>0</v>
      </c>
      <c r="G822" s="34">
        <f t="shared" si="118"/>
        <v>126.88524590163935</v>
      </c>
      <c r="H822" s="33">
        <f t="shared" si="127"/>
        <v>126.88524590163935</v>
      </c>
      <c r="I822" s="33">
        <f t="shared" si="128"/>
        <v>154.8</v>
      </c>
      <c r="J822" s="147">
        <f t="shared" si="129"/>
        <v>154.8</v>
      </c>
      <c r="K822" s="2"/>
      <c r="N822" s="159"/>
      <c r="O822" s="34">
        <v>154.8</v>
      </c>
      <c r="Q822" s="34">
        <f t="shared" si="119"/>
        <v>126.88524590163935</v>
      </c>
    </row>
    <row r="823" spans="1:17" ht="25.5">
      <c r="A823" s="30"/>
      <c r="B823" s="31" t="s">
        <v>664</v>
      </c>
      <c r="C823" s="30" t="s">
        <v>93</v>
      </c>
      <c r="D823" s="33">
        <v>1</v>
      </c>
      <c r="E823" s="34"/>
      <c r="F823" s="33">
        <f t="shared" si="126"/>
        <v>0</v>
      </c>
      <c r="G823" s="34">
        <f t="shared" si="118"/>
        <v>126.88524590163935</v>
      </c>
      <c r="H823" s="33">
        <f t="shared" si="127"/>
        <v>126.88524590163935</v>
      </c>
      <c r="I823" s="33">
        <f t="shared" si="128"/>
        <v>154.8</v>
      </c>
      <c r="J823" s="147">
        <f t="shared" si="129"/>
        <v>154.8</v>
      </c>
      <c r="K823" s="2"/>
      <c r="N823" s="159"/>
      <c r="O823" s="34">
        <v>154.8</v>
      </c>
      <c r="Q823" s="34">
        <f t="shared" si="119"/>
        <v>126.88524590163935</v>
      </c>
    </row>
    <row r="824" spans="1:17" ht="12.75" customHeight="1">
      <c r="A824" s="30"/>
      <c r="B824" s="31" t="s">
        <v>665</v>
      </c>
      <c r="C824" s="30" t="s">
        <v>93</v>
      </c>
      <c r="D824" s="33">
        <v>1</v>
      </c>
      <c r="E824" s="34"/>
      <c r="F824" s="33">
        <f t="shared" si="126"/>
        <v>0</v>
      </c>
      <c r="G824" s="34">
        <f t="shared" si="118"/>
        <v>30.21311475409836</v>
      </c>
      <c r="H824" s="33">
        <f t="shared" si="127"/>
        <v>30.21311475409836</v>
      </c>
      <c r="I824" s="33">
        <f t="shared" si="128"/>
        <v>36.86</v>
      </c>
      <c r="J824" s="147">
        <f t="shared" si="129"/>
        <v>36.86</v>
      </c>
      <c r="K824" s="2"/>
      <c r="N824" s="159"/>
      <c r="O824" s="34">
        <v>36.86</v>
      </c>
      <c r="Q824" s="34">
        <f t="shared" si="119"/>
        <v>30.21311475409836</v>
      </c>
    </row>
    <row r="825" spans="1:17" ht="25.5">
      <c r="A825" s="30"/>
      <c r="B825" s="31" t="s">
        <v>666</v>
      </c>
      <c r="C825" s="30" t="s">
        <v>93</v>
      </c>
      <c r="D825" s="33">
        <v>1</v>
      </c>
      <c r="E825" s="34"/>
      <c r="F825" s="33">
        <f t="shared" si="126"/>
        <v>0</v>
      </c>
      <c r="G825" s="34">
        <f t="shared" si="118"/>
        <v>84.59016393442623</v>
      </c>
      <c r="H825" s="33">
        <f t="shared" si="127"/>
        <v>84.59016393442623</v>
      </c>
      <c r="I825" s="33">
        <f t="shared" si="128"/>
        <v>103.2</v>
      </c>
      <c r="J825" s="147">
        <f t="shared" si="129"/>
        <v>103.2</v>
      </c>
      <c r="K825" s="2"/>
      <c r="N825" s="159"/>
      <c r="O825" s="34">
        <v>103.2</v>
      </c>
      <c r="Q825" s="34">
        <f t="shared" si="119"/>
        <v>84.59016393442623</v>
      </c>
    </row>
    <row r="826" spans="1:17" ht="12.75" customHeight="1">
      <c r="A826" s="30"/>
      <c r="B826" s="31" t="s">
        <v>667</v>
      </c>
      <c r="C826" s="30" t="s">
        <v>93</v>
      </c>
      <c r="D826" s="33">
        <v>1</v>
      </c>
      <c r="E826" s="34"/>
      <c r="F826" s="33">
        <f t="shared" si="126"/>
        <v>0</v>
      </c>
      <c r="G826" s="34">
        <f t="shared" si="118"/>
        <v>84.59016393442623</v>
      </c>
      <c r="H826" s="33">
        <f t="shared" si="127"/>
        <v>84.59016393442623</v>
      </c>
      <c r="I826" s="33">
        <f t="shared" si="128"/>
        <v>103.2</v>
      </c>
      <c r="J826" s="147">
        <f t="shared" si="129"/>
        <v>103.2</v>
      </c>
      <c r="K826" s="2"/>
      <c r="N826" s="159"/>
      <c r="O826" s="34">
        <v>103.2</v>
      </c>
      <c r="Q826" s="34">
        <f t="shared" si="119"/>
        <v>84.59016393442623</v>
      </c>
    </row>
    <row r="827" spans="1:17" ht="12.75" customHeight="1">
      <c r="A827" s="30"/>
      <c r="B827" s="31" t="s">
        <v>668</v>
      </c>
      <c r="C827" s="30" t="s">
        <v>93</v>
      </c>
      <c r="D827" s="33">
        <v>3</v>
      </c>
      <c r="E827" s="34"/>
      <c r="F827" s="33">
        <f t="shared" si="126"/>
        <v>0</v>
      </c>
      <c r="G827" s="34">
        <f t="shared" si="118"/>
        <v>18.114754098360656</v>
      </c>
      <c r="H827" s="33">
        <f t="shared" si="127"/>
        <v>54.34426229508197</v>
      </c>
      <c r="I827" s="33">
        <f t="shared" si="128"/>
        <v>22.1</v>
      </c>
      <c r="J827" s="147">
        <f t="shared" si="129"/>
        <v>66.30000000000001</v>
      </c>
      <c r="K827" s="2"/>
      <c r="N827" s="159"/>
      <c r="O827" s="34">
        <v>22.1</v>
      </c>
      <c r="Q827" s="34">
        <f t="shared" si="119"/>
        <v>18.114754098360656</v>
      </c>
    </row>
    <row r="828" spans="1:17" ht="25.5">
      <c r="A828" s="30"/>
      <c r="B828" s="31" t="s">
        <v>669</v>
      </c>
      <c r="C828" s="30" t="s">
        <v>93</v>
      </c>
      <c r="D828" s="33">
        <v>2</v>
      </c>
      <c r="E828" s="34"/>
      <c r="F828" s="33">
        <f t="shared" si="126"/>
        <v>0</v>
      </c>
      <c r="G828" s="34">
        <f t="shared" si="118"/>
        <v>18.114754098360656</v>
      </c>
      <c r="H828" s="33">
        <f t="shared" si="127"/>
        <v>36.22950819672131</v>
      </c>
      <c r="I828" s="33">
        <f t="shared" si="128"/>
        <v>22.1</v>
      </c>
      <c r="J828" s="147">
        <f t="shared" si="129"/>
        <v>44.2</v>
      </c>
      <c r="K828" s="2"/>
      <c r="N828" s="159"/>
      <c r="O828" s="34">
        <v>22.1</v>
      </c>
      <c r="Q828" s="34">
        <f t="shared" si="119"/>
        <v>18.114754098360656</v>
      </c>
    </row>
    <row r="829" spans="1:17" ht="12.75">
      <c r="A829" s="212" t="s">
        <v>670</v>
      </c>
      <c r="B829" s="212"/>
      <c r="C829" s="212"/>
      <c r="D829" s="212"/>
      <c r="E829" s="212"/>
      <c r="F829" s="24">
        <f>SUM(F817:F828)</f>
        <v>0</v>
      </c>
      <c r="G829" s="34">
        <f t="shared" si="118"/>
        <v>0</v>
      </c>
      <c r="H829" s="24">
        <f>SUM(H817:H828)</f>
        <v>872.2704918032786</v>
      </c>
      <c r="I829" s="34"/>
      <c r="J829" s="24">
        <f>SUM(J817:J828)</f>
        <v>1064.17</v>
      </c>
      <c r="K829" s="2"/>
      <c r="L829" s="146"/>
      <c r="M829" s="146"/>
      <c r="N829" s="159"/>
      <c r="O829" s="34"/>
      <c r="Q829" s="34">
        <f t="shared" si="119"/>
        <v>0</v>
      </c>
    </row>
    <row r="830" spans="1:17" ht="12.75">
      <c r="A830" s="211"/>
      <c r="B830" s="211"/>
      <c r="C830" s="211"/>
      <c r="D830" s="211"/>
      <c r="E830" s="211"/>
      <c r="F830" s="211"/>
      <c r="G830" s="34">
        <f t="shared" si="118"/>
        <v>0</v>
      </c>
      <c r="H830" s="172"/>
      <c r="I830" s="172"/>
      <c r="J830" s="159"/>
      <c r="K830" s="2"/>
      <c r="L830" s="159"/>
      <c r="M830" s="159"/>
      <c r="N830" s="159"/>
      <c r="O830" s="159"/>
      <c r="Q830" s="34">
        <f t="shared" si="119"/>
        <v>0</v>
      </c>
    </row>
    <row r="831" spans="1:17" ht="12.75">
      <c r="A831" s="26" t="s">
        <v>671</v>
      </c>
      <c r="B831" s="43" t="s">
        <v>672</v>
      </c>
      <c r="C831" s="30"/>
      <c r="D831" s="33"/>
      <c r="E831" s="34"/>
      <c r="F831" s="33"/>
      <c r="G831" s="34">
        <f t="shared" si="118"/>
        <v>0</v>
      </c>
      <c r="H831" s="34"/>
      <c r="I831" s="34"/>
      <c r="J831" s="160"/>
      <c r="K831" s="2"/>
      <c r="N831" s="159"/>
      <c r="O831" s="34"/>
      <c r="Q831" s="34">
        <f t="shared" si="119"/>
        <v>0</v>
      </c>
    </row>
    <row r="832" spans="1:17" ht="12.75">
      <c r="A832" s="26"/>
      <c r="B832" s="31" t="s">
        <v>673</v>
      </c>
      <c r="C832" s="30" t="s">
        <v>93</v>
      </c>
      <c r="D832" s="33">
        <v>51</v>
      </c>
      <c r="E832" s="34"/>
      <c r="F832" s="33">
        <f t="shared" si="126"/>
        <v>0</v>
      </c>
      <c r="G832" s="34">
        <f t="shared" si="118"/>
        <v>11.311475409836067</v>
      </c>
      <c r="H832" s="33">
        <f aca="true" t="shared" si="130" ref="H832:H847">D832*G832</f>
        <v>576.8852459016395</v>
      </c>
      <c r="I832" s="33">
        <f aca="true" t="shared" si="131" ref="I832:I847">G832+G832*$K$12</f>
        <v>13.8</v>
      </c>
      <c r="J832" s="147">
        <f aca="true" t="shared" si="132" ref="J832:J847">D832*I832</f>
        <v>703.8000000000001</v>
      </c>
      <c r="K832" s="2"/>
      <c r="N832" s="159"/>
      <c r="O832" s="34">
        <v>13.8</v>
      </c>
      <c r="Q832" s="34">
        <f t="shared" si="119"/>
        <v>11.311475409836067</v>
      </c>
    </row>
    <row r="833" spans="1:17" ht="12.75">
      <c r="A833" s="26"/>
      <c r="B833" s="31" t="s">
        <v>674</v>
      </c>
      <c r="C833" s="30" t="s">
        <v>93</v>
      </c>
      <c r="D833" s="33">
        <v>2</v>
      </c>
      <c r="E833" s="34"/>
      <c r="F833" s="33">
        <f t="shared" si="126"/>
        <v>0</v>
      </c>
      <c r="G833" s="34">
        <f t="shared" si="118"/>
        <v>11.311475409836067</v>
      </c>
      <c r="H833" s="33">
        <f t="shared" si="130"/>
        <v>22.622950819672134</v>
      </c>
      <c r="I833" s="33">
        <f t="shared" si="131"/>
        <v>13.8</v>
      </c>
      <c r="J833" s="147">
        <f t="shared" si="132"/>
        <v>27.6</v>
      </c>
      <c r="K833" s="2"/>
      <c r="N833" s="159"/>
      <c r="O833" s="34">
        <v>13.8</v>
      </c>
      <c r="Q833" s="34">
        <f t="shared" si="119"/>
        <v>11.311475409836067</v>
      </c>
    </row>
    <row r="834" spans="1:17" ht="12.75">
      <c r="A834" s="26"/>
      <c r="B834" s="31" t="s">
        <v>675</v>
      </c>
      <c r="C834" s="30" t="s">
        <v>93</v>
      </c>
      <c r="D834" s="33">
        <v>1</v>
      </c>
      <c r="E834" s="34"/>
      <c r="F834" s="33">
        <f>E834*D834</f>
        <v>0</v>
      </c>
      <c r="G834" s="34">
        <f t="shared" si="118"/>
        <v>41.032786885245905</v>
      </c>
      <c r="H834" s="33">
        <f t="shared" si="130"/>
        <v>41.032786885245905</v>
      </c>
      <c r="I834" s="33">
        <f t="shared" si="131"/>
        <v>50.06</v>
      </c>
      <c r="J834" s="147">
        <f t="shared" si="132"/>
        <v>50.06</v>
      </c>
      <c r="K834" s="2"/>
      <c r="N834" s="159"/>
      <c r="O834" s="34">
        <v>50.06</v>
      </c>
      <c r="Q834" s="34">
        <f t="shared" si="119"/>
        <v>41.032786885245905</v>
      </c>
    </row>
    <row r="835" spans="1:17" ht="12.75">
      <c r="A835" s="26"/>
      <c r="B835" s="31" t="s">
        <v>676</v>
      </c>
      <c r="C835" s="30" t="s">
        <v>93</v>
      </c>
      <c r="D835" s="33">
        <v>27</v>
      </c>
      <c r="E835" s="34"/>
      <c r="F835" s="33">
        <f t="shared" si="126"/>
        <v>0</v>
      </c>
      <c r="G835" s="34">
        <f t="shared" si="118"/>
        <v>63.22950819672131</v>
      </c>
      <c r="H835" s="33">
        <f t="shared" si="130"/>
        <v>1707.1967213114754</v>
      </c>
      <c r="I835" s="33">
        <f t="shared" si="131"/>
        <v>77.14</v>
      </c>
      <c r="J835" s="147">
        <f t="shared" si="132"/>
        <v>2082.78</v>
      </c>
      <c r="K835" s="2"/>
      <c r="N835" s="159"/>
      <c r="O835" s="34">
        <v>77.14</v>
      </c>
      <c r="Q835" s="34">
        <f t="shared" si="119"/>
        <v>63.22950819672131</v>
      </c>
    </row>
    <row r="836" spans="1:17" ht="12.75">
      <c r="A836" s="26"/>
      <c r="B836" s="31" t="s">
        <v>677</v>
      </c>
      <c r="C836" s="30" t="s">
        <v>93</v>
      </c>
      <c r="D836" s="33">
        <v>1</v>
      </c>
      <c r="E836" s="34"/>
      <c r="F836" s="33">
        <f t="shared" si="126"/>
        <v>0</v>
      </c>
      <c r="G836" s="34">
        <f t="shared" si="118"/>
        <v>63.22950819672131</v>
      </c>
      <c r="H836" s="33">
        <f t="shared" si="130"/>
        <v>63.22950819672131</v>
      </c>
      <c r="I836" s="33">
        <f t="shared" si="131"/>
        <v>77.14</v>
      </c>
      <c r="J836" s="147">
        <f t="shared" si="132"/>
        <v>77.14</v>
      </c>
      <c r="K836" s="2"/>
      <c r="N836" s="159"/>
      <c r="O836" s="34">
        <v>77.14</v>
      </c>
      <c r="Q836" s="34">
        <f t="shared" si="119"/>
        <v>63.22950819672131</v>
      </c>
    </row>
    <row r="837" spans="1:17" ht="12.75">
      <c r="A837" s="26"/>
      <c r="B837" s="31" t="s">
        <v>678</v>
      </c>
      <c r="C837" s="30" t="s">
        <v>93</v>
      </c>
      <c r="D837" s="33">
        <v>1</v>
      </c>
      <c r="E837" s="34"/>
      <c r="F837" s="33">
        <f>E837*D837</f>
        <v>0</v>
      </c>
      <c r="G837" s="34">
        <f t="shared" si="118"/>
        <v>63.22950819672131</v>
      </c>
      <c r="H837" s="33">
        <f t="shared" si="130"/>
        <v>63.22950819672131</v>
      </c>
      <c r="I837" s="33">
        <f t="shared" si="131"/>
        <v>77.14</v>
      </c>
      <c r="J837" s="147">
        <f t="shared" si="132"/>
        <v>77.14</v>
      </c>
      <c r="K837" s="2"/>
      <c r="N837" s="159"/>
      <c r="O837" s="34">
        <v>77.14</v>
      </c>
      <c r="Q837" s="34">
        <f t="shared" si="119"/>
        <v>63.22950819672131</v>
      </c>
    </row>
    <row r="838" spans="1:17" ht="12.75">
      <c r="A838" s="26"/>
      <c r="B838" s="31" t="s">
        <v>679</v>
      </c>
      <c r="C838" s="30" t="s">
        <v>93</v>
      </c>
      <c r="D838" s="33">
        <v>2</v>
      </c>
      <c r="E838" s="34"/>
      <c r="F838" s="33">
        <f t="shared" si="126"/>
        <v>0</v>
      </c>
      <c r="G838" s="34">
        <f t="shared" si="118"/>
        <v>63.22950819672131</v>
      </c>
      <c r="H838" s="33">
        <f t="shared" si="130"/>
        <v>126.45901639344262</v>
      </c>
      <c r="I838" s="33">
        <f t="shared" si="131"/>
        <v>77.14</v>
      </c>
      <c r="J838" s="147">
        <f t="shared" si="132"/>
        <v>154.28</v>
      </c>
      <c r="K838" s="2"/>
      <c r="N838" s="159"/>
      <c r="O838" s="34">
        <v>77.14</v>
      </c>
      <c r="Q838" s="34">
        <f t="shared" si="119"/>
        <v>63.22950819672131</v>
      </c>
    </row>
    <row r="839" spans="1:17" ht="12.75">
      <c r="A839" s="26"/>
      <c r="B839" s="31" t="s">
        <v>680</v>
      </c>
      <c r="C839" s="30" t="s">
        <v>93</v>
      </c>
      <c r="D839" s="33">
        <v>1</v>
      </c>
      <c r="E839" s="34"/>
      <c r="F839" s="33">
        <f t="shared" si="126"/>
        <v>0</v>
      </c>
      <c r="G839" s="34">
        <f t="shared" si="118"/>
        <v>63.22950819672131</v>
      </c>
      <c r="H839" s="33">
        <f t="shared" si="130"/>
        <v>63.22950819672131</v>
      </c>
      <c r="I839" s="33">
        <f t="shared" si="131"/>
        <v>77.14</v>
      </c>
      <c r="J839" s="147">
        <f t="shared" si="132"/>
        <v>77.14</v>
      </c>
      <c r="K839" s="2"/>
      <c r="N839" s="159"/>
      <c r="O839" s="34">
        <v>77.14</v>
      </c>
      <c r="Q839" s="34">
        <f t="shared" si="119"/>
        <v>63.22950819672131</v>
      </c>
    </row>
    <row r="840" spans="1:17" ht="12.75">
      <c r="A840" s="30"/>
      <c r="B840" s="31" t="s">
        <v>681</v>
      </c>
      <c r="C840" s="30" t="s">
        <v>93</v>
      </c>
      <c r="D840" s="33">
        <v>2</v>
      </c>
      <c r="E840" s="34"/>
      <c r="F840" s="33">
        <f t="shared" si="126"/>
        <v>0</v>
      </c>
      <c r="G840" s="34">
        <f t="shared" si="118"/>
        <v>353.6885245901639</v>
      </c>
      <c r="H840" s="33">
        <f t="shared" si="130"/>
        <v>707.3770491803278</v>
      </c>
      <c r="I840" s="33">
        <f t="shared" si="131"/>
        <v>431.5</v>
      </c>
      <c r="J840" s="147">
        <f t="shared" si="132"/>
        <v>863</v>
      </c>
      <c r="K840" s="2"/>
      <c r="N840" s="159"/>
      <c r="O840" s="34">
        <v>431.5</v>
      </c>
      <c r="Q840" s="34">
        <f t="shared" si="119"/>
        <v>353.6885245901639</v>
      </c>
    </row>
    <row r="841" spans="1:17" ht="12.75">
      <c r="A841" s="26"/>
      <c r="B841" s="31" t="s">
        <v>689</v>
      </c>
      <c r="C841" s="30" t="s">
        <v>93</v>
      </c>
      <c r="D841" s="33">
        <v>1</v>
      </c>
      <c r="E841" s="34"/>
      <c r="F841" s="33">
        <f>E841*D841</f>
        <v>0</v>
      </c>
      <c r="G841" s="34">
        <f t="shared" si="118"/>
        <v>500.1967213114754</v>
      </c>
      <c r="H841" s="33">
        <f t="shared" si="130"/>
        <v>500.1967213114754</v>
      </c>
      <c r="I841" s="33">
        <f t="shared" si="131"/>
        <v>610.24</v>
      </c>
      <c r="J841" s="147">
        <f t="shared" si="132"/>
        <v>610.24</v>
      </c>
      <c r="K841" s="2"/>
      <c r="N841" s="159"/>
      <c r="O841" s="34">
        <v>610.24</v>
      </c>
      <c r="Q841" s="34">
        <f t="shared" si="119"/>
        <v>500.1967213114754</v>
      </c>
    </row>
    <row r="842" spans="1:17" ht="12.75">
      <c r="A842" s="26"/>
      <c r="B842" s="31" t="s">
        <v>690</v>
      </c>
      <c r="C842" s="30" t="s">
        <v>93</v>
      </c>
      <c r="D842" s="33">
        <v>2</v>
      </c>
      <c r="E842" s="34"/>
      <c r="F842" s="33">
        <f t="shared" si="126"/>
        <v>0</v>
      </c>
      <c r="G842" s="34">
        <f t="shared" si="118"/>
        <v>443.06557377049177</v>
      </c>
      <c r="H842" s="33">
        <f t="shared" si="130"/>
        <v>886.1311475409835</v>
      </c>
      <c r="I842" s="33">
        <f t="shared" si="131"/>
        <v>540.54</v>
      </c>
      <c r="J842" s="147">
        <f t="shared" si="132"/>
        <v>1081.08</v>
      </c>
      <c r="K842" s="2"/>
      <c r="N842" s="159"/>
      <c r="O842" s="34">
        <v>540.54</v>
      </c>
      <c r="Q842" s="34">
        <f t="shared" si="119"/>
        <v>443.06557377049177</v>
      </c>
    </row>
    <row r="843" spans="1:17" ht="12.75">
      <c r="A843" s="26"/>
      <c r="B843" s="31" t="s">
        <v>691</v>
      </c>
      <c r="C843" s="30" t="s">
        <v>93</v>
      </c>
      <c r="D843" s="33">
        <v>2</v>
      </c>
      <c r="E843" s="34"/>
      <c r="F843" s="33">
        <f t="shared" si="126"/>
        <v>0</v>
      </c>
      <c r="G843" s="34">
        <f t="shared" si="118"/>
        <v>103.40983606557377</v>
      </c>
      <c r="H843" s="33">
        <f t="shared" si="130"/>
        <v>206.81967213114754</v>
      </c>
      <c r="I843" s="33">
        <f t="shared" si="131"/>
        <v>126.16</v>
      </c>
      <c r="J843" s="147">
        <f t="shared" si="132"/>
        <v>252.32</v>
      </c>
      <c r="K843" s="2"/>
      <c r="N843" s="159"/>
      <c r="O843" s="34">
        <v>126.16</v>
      </c>
      <c r="Q843" s="34">
        <f t="shared" si="119"/>
        <v>103.40983606557377</v>
      </c>
    </row>
    <row r="844" spans="1:17" ht="25.5">
      <c r="A844" s="26"/>
      <c r="B844" s="31" t="s">
        <v>692</v>
      </c>
      <c r="C844" s="30" t="s">
        <v>93</v>
      </c>
      <c r="D844" s="33">
        <v>1</v>
      </c>
      <c r="E844" s="34"/>
      <c r="F844" s="33">
        <f t="shared" si="126"/>
        <v>0</v>
      </c>
      <c r="G844" s="34">
        <f t="shared" si="118"/>
        <v>2653.2704918032787</v>
      </c>
      <c r="H844" s="33">
        <f t="shared" si="130"/>
        <v>2653.2704918032787</v>
      </c>
      <c r="I844" s="33">
        <f t="shared" si="131"/>
        <v>3236.99</v>
      </c>
      <c r="J844" s="147">
        <f t="shared" si="132"/>
        <v>3236.99</v>
      </c>
      <c r="K844" s="2"/>
      <c r="N844" s="159"/>
      <c r="O844" s="34">
        <v>3236.99</v>
      </c>
      <c r="Q844" s="34">
        <f t="shared" si="119"/>
        <v>2653.2704918032787</v>
      </c>
    </row>
    <row r="845" spans="1:17" ht="25.5">
      <c r="A845" s="26"/>
      <c r="B845" s="31" t="s">
        <v>693</v>
      </c>
      <c r="C845" s="30" t="s">
        <v>93</v>
      </c>
      <c r="D845" s="33">
        <v>70</v>
      </c>
      <c r="E845" s="34"/>
      <c r="F845" s="33">
        <f t="shared" si="126"/>
        <v>0</v>
      </c>
      <c r="G845" s="34">
        <f t="shared" si="118"/>
        <v>108.45901639344262</v>
      </c>
      <c r="H845" s="33">
        <f t="shared" si="130"/>
        <v>7592.131147540984</v>
      </c>
      <c r="I845" s="33">
        <f t="shared" si="131"/>
        <v>132.32</v>
      </c>
      <c r="J845" s="147">
        <f t="shared" si="132"/>
        <v>9262.4</v>
      </c>
      <c r="K845" s="2"/>
      <c r="N845" s="159"/>
      <c r="O845" s="34">
        <v>132.32</v>
      </c>
      <c r="Q845" s="34">
        <f t="shared" si="119"/>
        <v>108.45901639344262</v>
      </c>
    </row>
    <row r="846" spans="1:17" ht="25.5">
      <c r="A846" s="26"/>
      <c r="B846" s="31" t="s">
        <v>694</v>
      </c>
      <c r="C846" s="30" t="s">
        <v>93</v>
      </c>
      <c r="D846" s="33">
        <v>1</v>
      </c>
      <c r="E846" s="34"/>
      <c r="F846" s="33">
        <f t="shared" si="126"/>
        <v>0</v>
      </c>
      <c r="G846" s="34">
        <f t="shared" si="118"/>
        <v>140.05737704918033</v>
      </c>
      <c r="H846" s="33">
        <f t="shared" si="130"/>
        <v>140.05737704918033</v>
      </c>
      <c r="I846" s="33">
        <f t="shared" si="131"/>
        <v>170.87</v>
      </c>
      <c r="J846" s="147">
        <f t="shared" si="132"/>
        <v>170.87</v>
      </c>
      <c r="K846" s="2"/>
      <c r="N846" s="159"/>
      <c r="O846" s="34">
        <v>170.87</v>
      </c>
      <c r="Q846" s="34">
        <f t="shared" si="119"/>
        <v>140.05737704918033</v>
      </c>
    </row>
    <row r="847" spans="1:17" ht="25.5">
      <c r="A847" s="26"/>
      <c r="B847" s="31" t="s">
        <v>695</v>
      </c>
      <c r="C847" s="30" t="s">
        <v>93</v>
      </c>
      <c r="D847" s="33">
        <v>4</v>
      </c>
      <c r="E847" s="34"/>
      <c r="F847" s="33">
        <f t="shared" si="126"/>
        <v>0</v>
      </c>
      <c r="G847" s="34">
        <f t="shared" si="118"/>
        <v>50.50819672131147</v>
      </c>
      <c r="H847" s="33">
        <f t="shared" si="130"/>
        <v>202.03278688524588</v>
      </c>
      <c r="I847" s="33">
        <f t="shared" si="131"/>
        <v>61.61999999999999</v>
      </c>
      <c r="J847" s="147">
        <f t="shared" si="132"/>
        <v>246.47999999999996</v>
      </c>
      <c r="K847" s="2"/>
      <c r="N847" s="159"/>
      <c r="O847" s="34">
        <v>61.62</v>
      </c>
      <c r="Q847" s="34">
        <f t="shared" si="119"/>
        <v>50.50819672131147</v>
      </c>
    </row>
    <row r="848" spans="1:17" ht="12.75">
      <c r="A848" s="212" t="s">
        <v>696</v>
      </c>
      <c r="B848" s="212"/>
      <c r="C848" s="212"/>
      <c r="D848" s="212"/>
      <c r="E848" s="212"/>
      <c r="F848" s="24">
        <f>SUM(F832:F847)</f>
        <v>0</v>
      </c>
      <c r="G848" s="34">
        <f aca="true" t="shared" si="133" ref="G848:G911">Q848</f>
        <v>0</v>
      </c>
      <c r="H848" s="24">
        <f>SUM(H832:H847)</f>
        <v>15551.901639344263</v>
      </c>
      <c r="I848" s="34"/>
      <c r="J848" s="24">
        <f>SUM(J832:J847)</f>
        <v>18973.32</v>
      </c>
      <c r="K848" s="2"/>
      <c r="L848" s="146"/>
      <c r="M848" s="146"/>
      <c r="N848" s="159"/>
      <c r="O848" s="34"/>
      <c r="Q848" s="34">
        <f aca="true" t="shared" si="134" ref="Q848:Q911">O848/$P$13</f>
        <v>0</v>
      </c>
    </row>
    <row r="849" spans="1:17" ht="12.75">
      <c r="A849" s="213"/>
      <c r="B849" s="213"/>
      <c r="C849" s="213"/>
      <c r="D849" s="213"/>
      <c r="E849" s="213"/>
      <c r="F849" s="213"/>
      <c r="G849" s="34">
        <f t="shared" si="133"/>
        <v>0</v>
      </c>
      <c r="H849" s="172"/>
      <c r="I849" s="172"/>
      <c r="J849" s="159"/>
      <c r="K849" s="2"/>
      <c r="L849" s="159"/>
      <c r="M849" s="159"/>
      <c r="N849" s="159"/>
      <c r="O849" s="159"/>
      <c r="Q849" s="34">
        <f t="shared" si="134"/>
        <v>0</v>
      </c>
    </row>
    <row r="850" spans="1:17" ht="12.75">
      <c r="A850" s="26" t="s">
        <v>697</v>
      </c>
      <c r="B850" s="217" t="s">
        <v>698</v>
      </c>
      <c r="C850" s="218"/>
      <c r="D850" s="218"/>
      <c r="E850" s="218"/>
      <c r="F850" s="218"/>
      <c r="G850" s="34">
        <f t="shared" si="133"/>
        <v>0</v>
      </c>
      <c r="H850" s="34"/>
      <c r="I850" s="34"/>
      <c r="J850" s="160"/>
      <c r="K850" s="2"/>
      <c r="N850" s="159"/>
      <c r="O850" s="34"/>
      <c r="Q850" s="34">
        <f t="shared" si="134"/>
        <v>0</v>
      </c>
    </row>
    <row r="851" spans="1:17" ht="12.75">
      <c r="A851" s="26" t="s">
        <v>699</v>
      </c>
      <c r="B851" s="209" t="s">
        <v>700</v>
      </c>
      <c r="C851" s="209"/>
      <c r="D851" s="209"/>
      <c r="E851" s="209"/>
      <c r="F851" s="209"/>
      <c r="G851" s="34">
        <f t="shared" si="133"/>
        <v>0</v>
      </c>
      <c r="H851" s="34"/>
      <c r="I851" s="34"/>
      <c r="J851" s="160"/>
      <c r="K851" s="2"/>
      <c r="N851" s="159"/>
      <c r="O851" s="34"/>
      <c r="Q851" s="34">
        <f t="shared" si="134"/>
        <v>0</v>
      </c>
    </row>
    <row r="852" spans="1:17" ht="25.5">
      <c r="A852" s="30"/>
      <c r="B852" s="31" t="s">
        <v>701</v>
      </c>
      <c r="C852" s="30" t="s">
        <v>93</v>
      </c>
      <c r="D852" s="33">
        <v>116</v>
      </c>
      <c r="E852" s="175"/>
      <c r="F852" s="33">
        <f aca="true" t="shared" si="135" ref="F852:F858">E852*D852</f>
        <v>0</v>
      </c>
      <c r="G852" s="34">
        <f t="shared" si="133"/>
        <v>61.221311475409834</v>
      </c>
      <c r="H852" s="33">
        <f aca="true" t="shared" si="136" ref="H852:H858">D852*G852</f>
        <v>7101.672131147541</v>
      </c>
      <c r="I852" s="33">
        <f aca="true" t="shared" si="137" ref="I852:I858">G852+G852*$K$12</f>
        <v>74.69</v>
      </c>
      <c r="J852" s="147">
        <f aca="true" t="shared" si="138" ref="J852:J858">D852*I852</f>
        <v>8664.039999999999</v>
      </c>
      <c r="K852" s="2"/>
      <c r="N852" s="159"/>
      <c r="O852" s="34">
        <v>74.69</v>
      </c>
      <c r="Q852" s="34">
        <f t="shared" si="134"/>
        <v>61.221311475409834</v>
      </c>
    </row>
    <row r="853" spans="1:17" ht="25.5">
      <c r="A853" s="30"/>
      <c r="B853" s="31" t="s">
        <v>702</v>
      </c>
      <c r="C853" s="30" t="s">
        <v>93</v>
      </c>
      <c r="D853" s="33">
        <v>19</v>
      </c>
      <c r="E853" s="175"/>
      <c r="F853" s="33">
        <f t="shared" si="135"/>
        <v>0</v>
      </c>
      <c r="G853" s="34">
        <f t="shared" si="133"/>
        <v>61.221311475409834</v>
      </c>
      <c r="H853" s="33">
        <f t="shared" si="136"/>
        <v>1163.2049180327867</v>
      </c>
      <c r="I853" s="33">
        <f t="shared" si="137"/>
        <v>74.69</v>
      </c>
      <c r="J853" s="147">
        <f t="shared" si="138"/>
        <v>1419.11</v>
      </c>
      <c r="K853" s="2"/>
      <c r="N853" s="159"/>
      <c r="O853" s="34">
        <v>74.69</v>
      </c>
      <c r="Q853" s="34">
        <f t="shared" si="134"/>
        <v>61.221311475409834</v>
      </c>
    </row>
    <row r="854" spans="1:17" ht="25.5">
      <c r="A854" s="30"/>
      <c r="B854" s="31" t="s">
        <v>703</v>
      </c>
      <c r="C854" s="30" t="s">
        <v>93</v>
      </c>
      <c r="D854" s="33">
        <v>12</v>
      </c>
      <c r="E854" s="175"/>
      <c r="F854" s="33">
        <f t="shared" si="135"/>
        <v>0</v>
      </c>
      <c r="G854" s="34">
        <f t="shared" si="133"/>
        <v>25.434426229508198</v>
      </c>
      <c r="H854" s="33">
        <f t="shared" si="136"/>
        <v>305.21311475409834</v>
      </c>
      <c r="I854" s="33">
        <f t="shared" si="137"/>
        <v>31.03</v>
      </c>
      <c r="J854" s="147">
        <f t="shared" si="138"/>
        <v>372.36</v>
      </c>
      <c r="K854" s="2"/>
      <c r="N854" s="159"/>
      <c r="O854" s="34">
        <v>31.03</v>
      </c>
      <c r="Q854" s="34">
        <f t="shared" si="134"/>
        <v>25.434426229508198</v>
      </c>
    </row>
    <row r="855" spans="1:17" ht="12.75">
      <c r="A855" s="30"/>
      <c r="B855" s="31" t="s">
        <v>704</v>
      </c>
      <c r="C855" s="30" t="s">
        <v>93</v>
      </c>
      <c r="D855" s="33">
        <v>18</v>
      </c>
      <c r="E855" s="175"/>
      <c r="F855" s="33">
        <f t="shared" si="135"/>
        <v>0</v>
      </c>
      <c r="G855" s="34">
        <f t="shared" si="133"/>
        <v>25.434426229508198</v>
      </c>
      <c r="H855" s="33">
        <f t="shared" si="136"/>
        <v>457.81967213114757</v>
      </c>
      <c r="I855" s="33">
        <f t="shared" si="137"/>
        <v>31.03</v>
      </c>
      <c r="J855" s="147">
        <f t="shared" si="138"/>
        <v>558.54</v>
      </c>
      <c r="K855" s="2"/>
      <c r="N855" s="159"/>
      <c r="O855" s="34">
        <v>31.03</v>
      </c>
      <c r="Q855" s="34">
        <f t="shared" si="134"/>
        <v>25.434426229508198</v>
      </c>
    </row>
    <row r="856" spans="1:17" ht="38.25">
      <c r="A856" s="30"/>
      <c r="B856" s="31" t="s">
        <v>705</v>
      </c>
      <c r="C856" s="30" t="s">
        <v>93</v>
      </c>
      <c r="D856" s="33">
        <v>2</v>
      </c>
      <c r="E856" s="34"/>
      <c r="F856" s="33">
        <f t="shared" si="135"/>
        <v>0</v>
      </c>
      <c r="G856" s="34">
        <f t="shared" si="133"/>
        <v>253.52459016393445</v>
      </c>
      <c r="H856" s="33">
        <f t="shared" si="136"/>
        <v>507.0491803278689</v>
      </c>
      <c r="I856" s="33">
        <f t="shared" si="137"/>
        <v>309.3</v>
      </c>
      <c r="J856" s="147">
        <f t="shared" si="138"/>
        <v>618.6</v>
      </c>
      <c r="K856" s="2"/>
      <c r="N856" s="159"/>
      <c r="O856" s="34">
        <v>309.3</v>
      </c>
      <c r="Q856" s="34">
        <f t="shared" si="134"/>
        <v>253.52459016393445</v>
      </c>
    </row>
    <row r="857" spans="1:17" ht="38.25">
      <c r="A857" s="30"/>
      <c r="B857" s="31" t="s">
        <v>706</v>
      </c>
      <c r="C857" s="30" t="s">
        <v>93</v>
      </c>
      <c r="D857" s="33">
        <v>4</v>
      </c>
      <c r="E857" s="34"/>
      <c r="F857" s="33">
        <f t="shared" si="135"/>
        <v>0</v>
      </c>
      <c r="G857" s="34">
        <f t="shared" si="133"/>
        <v>317.4918032786885</v>
      </c>
      <c r="H857" s="33">
        <f t="shared" si="136"/>
        <v>1269.967213114754</v>
      </c>
      <c r="I857" s="33">
        <f t="shared" si="137"/>
        <v>387.34</v>
      </c>
      <c r="J857" s="147">
        <f t="shared" si="138"/>
        <v>1549.36</v>
      </c>
      <c r="K857" s="2"/>
      <c r="N857" s="159"/>
      <c r="O857" s="34">
        <v>387.34</v>
      </c>
      <c r="Q857" s="34">
        <f t="shared" si="134"/>
        <v>317.4918032786885</v>
      </c>
    </row>
    <row r="858" spans="1:17" ht="63.75">
      <c r="A858" s="30"/>
      <c r="B858" s="31" t="s">
        <v>707</v>
      </c>
      <c r="C858" s="30" t="s">
        <v>93</v>
      </c>
      <c r="D858" s="33">
        <v>5</v>
      </c>
      <c r="E858" s="34"/>
      <c r="F858" s="33">
        <f t="shared" si="135"/>
        <v>0</v>
      </c>
      <c r="G858" s="34">
        <f t="shared" si="133"/>
        <v>310.55737704918033</v>
      </c>
      <c r="H858" s="33">
        <f t="shared" si="136"/>
        <v>1552.7868852459017</v>
      </c>
      <c r="I858" s="33">
        <f t="shared" si="137"/>
        <v>378.88</v>
      </c>
      <c r="J858" s="147">
        <f t="shared" si="138"/>
        <v>1894.4</v>
      </c>
      <c r="K858" s="2"/>
      <c r="N858" s="159"/>
      <c r="O858" s="34">
        <v>378.88</v>
      </c>
      <c r="Q858" s="34">
        <f t="shared" si="134"/>
        <v>310.55737704918033</v>
      </c>
    </row>
    <row r="859" spans="1:17" ht="12.75">
      <c r="A859" s="212" t="s">
        <v>708</v>
      </c>
      <c r="B859" s="212"/>
      <c r="C859" s="212"/>
      <c r="D859" s="212"/>
      <c r="E859" s="212"/>
      <c r="F859" s="24">
        <f>SUM(F852:F858)</f>
        <v>0</v>
      </c>
      <c r="G859" s="34">
        <f t="shared" si="133"/>
        <v>0</v>
      </c>
      <c r="H859" s="24">
        <f>SUM(H852:H858)</f>
        <v>12357.713114754099</v>
      </c>
      <c r="I859" s="34"/>
      <c r="J859" s="24">
        <f>SUM(J852:J858)</f>
        <v>15076.41</v>
      </c>
      <c r="K859" s="2"/>
      <c r="L859" s="146"/>
      <c r="M859" s="146"/>
      <c r="N859" s="159"/>
      <c r="O859" s="34"/>
      <c r="Q859" s="34">
        <f t="shared" si="134"/>
        <v>0</v>
      </c>
    </row>
    <row r="860" spans="1:17" ht="12.75">
      <c r="A860" s="213"/>
      <c r="B860" s="213"/>
      <c r="C860" s="213"/>
      <c r="D860" s="213"/>
      <c r="E860" s="213"/>
      <c r="F860" s="213"/>
      <c r="G860" s="34">
        <f t="shared" si="133"/>
        <v>0</v>
      </c>
      <c r="H860" s="172"/>
      <c r="I860" s="172"/>
      <c r="J860" s="159"/>
      <c r="K860" s="2"/>
      <c r="L860" s="159"/>
      <c r="M860" s="159"/>
      <c r="N860" s="159"/>
      <c r="O860" s="159"/>
      <c r="Q860" s="34">
        <f t="shared" si="134"/>
        <v>0</v>
      </c>
    </row>
    <row r="861" spans="1:17" ht="12.75">
      <c r="A861" s="26" t="s">
        <v>709</v>
      </c>
      <c r="B861" s="62" t="s">
        <v>710</v>
      </c>
      <c r="C861" s="52"/>
      <c r="D861" s="33"/>
      <c r="E861" s="61"/>
      <c r="F861" s="29"/>
      <c r="G861" s="34">
        <f t="shared" si="133"/>
        <v>0</v>
      </c>
      <c r="H861" s="34"/>
      <c r="I861" s="34"/>
      <c r="J861" s="160"/>
      <c r="K861" s="2"/>
      <c r="N861" s="159"/>
      <c r="O861" s="34"/>
      <c r="Q861" s="34">
        <f t="shared" si="134"/>
        <v>0</v>
      </c>
    </row>
    <row r="862" spans="1:17" ht="12.75">
      <c r="A862" s="30"/>
      <c r="B862" s="31" t="s">
        <v>711</v>
      </c>
      <c r="C862" s="30" t="s">
        <v>93</v>
      </c>
      <c r="D862" s="33">
        <v>1</v>
      </c>
      <c r="E862" s="34"/>
      <c r="F862" s="33">
        <f aca="true" t="shared" si="139" ref="F862:F874">E862*D862</f>
        <v>0</v>
      </c>
      <c r="G862" s="34">
        <f t="shared" si="133"/>
        <v>24.565573770491802</v>
      </c>
      <c r="H862" s="33">
        <f aca="true" t="shared" si="140" ref="H862:H874">D862*G862</f>
        <v>24.565573770491802</v>
      </c>
      <c r="I862" s="33">
        <f aca="true" t="shared" si="141" ref="I862:I874">G862+G862*$K$12</f>
        <v>29.97</v>
      </c>
      <c r="J862" s="147">
        <f aca="true" t="shared" si="142" ref="J862:J874">D862*I862</f>
        <v>29.97</v>
      </c>
      <c r="K862" s="2"/>
      <c r="N862" s="159"/>
      <c r="O862" s="34">
        <v>29.97</v>
      </c>
      <c r="Q862" s="34">
        <f t="shared" si="134"/>
        <v>24.565573770491802</v>
      </c>
    </row>
    <row r="863" spans="1:17" ht="12.75">
      <c r="A863" s="30"/>
      <c r="B863" s="31" t="s">
        <v>712</v>
      </c>
      <c r="C863" s="30" t="s">
        <v>93</v>
      </c>
      <c r="D863" s="33">
        <v>49</v>
      </c>
      <c r="E863" s="34"/>
      <c r="F863" s="33">
        <f t="shared" si="139"/>
        <v>0</v>
      </c>
      <c r="G863" s="34">
        <f t="shared" si="133"/>
        <v>6.557377049180328</v>
      </c>
      <c r="H863" s="33">
        <f t="shared" si="140"/>
        <v>321.3114754098361</v>
      </c>
      <c r="I863" s="33">
        <f t="shared" si="141"/>
        <v>8</v>
      </c>
      <c r="J863" s="147">
        <f t="shared" si="142"/>
        <v>392</v>
      </c>
      <c r="K863" s="2"/>
      <c r="N863" s="159"/>
      <c r="O863" s="34">
        <v>8</v>
      </c>
      <c r="Q863" s="34">
        <f t="shared" si="134"/>
        <v>6.557377049180328</v>
      </c>
    </row>
    <row r="864" spans="1:17" ht="12.75">
      <c r="A864" s="30"/>
      <c r="B864" s="31" t="s">
        <v>713</v>
      </c>
      <c r="C864" s="30" t="s">
        <v>93</v>
      </c>
      <c r="D864" s="33">
        <v>2</v>
      </c>
      <c r="E864" s="34"/>
      <c r="F864" s="33">
        <f t="shared" si="139"/>
        <v>0</v>
      </c>
      <c r="G864" s="34">
        <f t="shared" si="133"/>
        <v>11.237704918032788</v>
      </c>
      <c r="H864" s="33">
        <f t="shared" si="140"/>
        <v>22.475409836065577</v>
      </c>
      <c r="I864" s="33">
        <f t="shared" si="141"/>
        <v>13.71</v>
      </c>
      <c r="J864" s="147">
        <f t="shared" si="142"/>
        <v>27.42</v>
      </c>
      <c r="K864" s="2"/>
      <c r="N864" s="159"/>
      <c r="O864" s="34">
        <v>13.71</v>
      </c>
      <c r="Q864" s="34">
        <f t="shared" si="134"/>
        <v>11.237704918032788</v>
      </c>
    </row>
    <row r="865" spans="1:17" ht="12.75">
      <c r="A865" s="30"/>
      <c r="B865" s="31" t="s">
        <v>714</v>
      </c>
      <c r="C865" s="30" t="s">
        <v>93</v>
      </c>
      <c r="D865" s="33">
        <v>5</v>
      </c>
      <c r="E865" s="34"/>
      <c r="F865" s="33">
        <f t="shared" si="139"/>
        <v>0</v>
      </c>
      <c r="G865" s="34">
        <f t="shared" si="133"/>
        <v>15.188524590163937</v>
      </c>
      <c r="H865" s="33">
        <f t="shared" si="140"/>
        <v>75.94262295081968</v>
      </c>
      <c r="I865" s="33">
        <f t="shared" si="141"/>
        <v>18.53</v>
      </c>
      <c r="J865" s="147">
        <f t="shared" si="142"/>
        <v>92.65</v>
      </c>
      <c r="K865" s="2"/>
      <c r="N865" s="159"/>
      <c r="O865" s="34">
        <v>18.53</v>
      </c>
      <c r="Q865" s="34">
        <f t="shared" si="134"/>
        <v>15.188524590163937</v>
      </c>
    </row>
    <row r="866" spans="1:17" ht="12.75">
      <c r="A866" s="30"/>
      <c r="B866" s="31" t="s">
        <v>715</v>
      </c>
      <c r="C866" s="30" t="s">
        <v>93</v>
      </c>
      <c r="D866" s="33">
        <v>2</v>
      </c>
      <c r="E866" s="34"/>
      <c r="F866" s="33">
        <f t="shared" si="139"/>
        <v>0</v>
      </c>
      <c r="G866" s="34">
        <f t="shared" si="133"/>
        <v>8.450819672131148</v>
      </c>
      <c r="H866" s="33">
        <f t="shared" si="140"/>
        <v>16.901639344262296</v>
      </c>
      <c r="I866" s="33">
        <f t="shared" si="141"/>
        <v>10.31</v>
      </c>
      <c r="J866" s="147">
        <f t="shared" si="142"/>
        <v>20.62</v>
      </c>
      <c r="K866" s="2"/>
      <c r="N866" s="159"/>
      <c r="O866" s="34">
        <v>10.31</v>
      </c>
      <c r="Q866" s="34">
        <f t="shared" si="134"/>
        <v>8.450819672131148</v>
      </c>
    </row>
    <row r="867" spans="1:17" ht="12.75">
      <c r="A867" s="30"/>
      <c r="B867" s="31" t="s">
        <v>716</v>
      </c>
      <c r="C867" s="30" t="s">
        <v>93</v>
      </c>
      <c r="D867" s="33">
        <v>18</v>
      </c>
      <c r="E867" s="34"/>
      <c r="F867" s="33">
        <f t="shared" si="139"/>
        <v>0</v>
      </c>
      <c r="G867" s="34">
        <f t="shared" si="133"/>
        <v>15.10655737704918</v>
      </c>
      <c r="H867" s="33">
        <f t="shared" si="140"/>
        <v>271.91803278688525</v>
      </c>
      <c r="I867" s="33">
        <f t="shared" si="141"/>
        <v>18.43</v>
      </c>
      <c r="J867" s="147">
        <f t="shared" si="142"/>
        <v>331.74</v>
      </c>
      <c r="K867" s="2"/>
      <c r="N867" s="159"/>
      <c r="O867" s="34">
        <v>18.43</v>
      </c>
      <c r="Q867" s="34">
        <f t="shared" si="134"/>
        <v>15.10655737704918</v>
      </c>
    </row>
    <row r="868" spans="1:17" ht="12.75">
      <c r="A868" s="30"/>
      <c r="B868" s="31" t="s">
        <v>717</v>
      </c>
      <c r="C868" s="30" t="s">
        <v>93</v>
      </c>
      <c r="D868" s="33">
        <v>2</v>
      </c>
      <c r="E868" s="34"/>
      <c r="F868" s="33">
        <f t="shared" si="139"/>
        <v>0</v>
      </c>
      <c r="G868" s="34">
        <f t="shared" si="133"/>
        <v>22.950819672131146</v>
      </c>
      <c r="H868" s="33">
        <f t="shared" si="140"/>
        <v>45.90163934426229</v>
      </c>
      <c r="I868" s="33">
        <f t="shared" si="141"/>
        <v>28</v>
      </c>
      <c r="J868" s="147">
        <f t="shared" si="142"/>
        <v>56</v>
      </c>
      <c r="K868" s="2"/>
      <c r="N868" s="159"/>
      <c r="O868" s="34">
        <v>28</v>
      </c>
      <c r="Q868" s="34">
        <f t="shared" si="134"/>
        <v>22.950819672131146</v>
      </c>
    </row>
    <row r="869" spans="1:17" ht="25.5">
      <c r="A869" s="30"/>
      <c r="B869" s="31" t="s">
        <v>718</v>
      </c>
      <c r="C869" s="30" t="s">
        <v>93</v>
      </c>
      <c r="D869" s="33">
        <v>1</v>
      </c>
      <c r="E869" s="34"/>
      <c r="F869" s="33">
        <f t="shared" si="139"/>
        <v>0</v>
      </c>
      <c r="G869" s="34">
        <f t="shared" si="133"/>
        <v>10.270491803278688</v>
      </c>
      <c r="H869" s="33">
        <f t="shared" si="140"/>
        <v>10.270491803278688</v>
      </c>
      <c r="I869" s="33">
        <f t="shared" si="141"/>
        <v>12.53</v>
      </c>
      <c r="J869" s="147">
        <f t="shared" si="142"/>
        <v>12.53</v>
      </c>
      <c r="K869" s="2"/>
      <c r="N869" s="159"/>
      <c r="O869" s="34">
        <v>12.53</v>
      </c>
      <c r="Q869" s="34">
        <f t="shared" si="134"/>
        <v>10.270491803278688</v>
      </c>
    </row>
    <row r="870" spans="1:17" ht="12.75">
      <c r="A870" s="30"/>
      <c r="B870" s="31" t="s">
        <v>719</v>
      </c>
      <c r="C870" s="30" t="s">
        <v>93</v>
      </c>
      <c r="D870" s="33">
        <v>6</v>
      </c>
      <c r="E870" s="34"/>
      <c r="F870" s="33">
        <f t="shared" si="139"/>
        <v>0</v>
      </c>
      <c r="G870" s="34">
        <f t="shared" si="133"/>
        <v>21.75409836065574</v>
      </c>
      <c r="H870" s="33">
        <f t="shared" si="140"/>
        <v>130.52459016393442</v>
      </c>
      <c r="I870" s="33">
        <f t="shared" si="141"/>
        <v>26.540000000000003</v>
      </c>
      <c r="J870" s="147">
        <f t="shared" si="142"/>
        <v>159.24</v>
      </c>
      <c r="K870" s="2"/>
      <c r="N870" s="159"/>
      <c r="O870" s="34">
        <v>26.54</v>
      </c>
      <c r="Q870" s="34">
        <f t="shared" si="134"/>
        <v>21.75409836065574</v>
      </c>
    </row>
    <row r="871" spans="1:17" ht="12.75">
      <c r="A871" s="30"/>
      <c r="B871" s="31" t="s">
        <v>720</v>
      </c>
      <c r="C871" s="30" t="s">
        <v>93</v>
      </c>
      <c r="D871" s="33">
        <v>49</v>
      </c>
      <c r="E871" s="34"/>
      <c r="F871" s="33">
        <f t="shared" si="139"/>
        <v>0</v>
      </c>
      <c r="G871" s="34">
        <f t="shared" si="133"/>
        <v>2.1639344262295084</v>
      </c>
      <c r="H871" s="33">
        <f t="shared" si="140"/>
        <v>106.03278688524591</v>
      </c>
      <c r="I871" s="33">
        <f t="shared" si="141"/>
        <v>2.64</v>
      </c>
      <c r="J871" s="147">
        <f t="shared" si="142"/>
        <v>129.36</v>
      </c>
      <c r="K871" s="2"/>
      <c r="N871" s="159"/>
      <c r="O871" s="34">
        <v>2.64</v>
      </c>
      <c r="Q871" s="34">
        <f t="shared" si="134"/>
        <v>2.1639344262295084</v>
      </c>
    </row>
    <row r="872" spans="1:17" ht="12.75">
      <c r="A872" s="30"/>
      <c r="B872" s="31" t="s">
        <v>721</v>
      </c>
      <c r="C872" s="30" t="s">
        <v>93</v>
      </c>
      <c r="D872" s="33">
        <v>20</v>
      </c>
      <c r="E872" s="34"/>
      <c r="F872" s="33">
        <f t="shared" si="139"/>
        <v>0</v>
      </c>
      <c r="G872" s="34">
        <f t="shared" si="133"/>
        <v>2.1639344262295084</v>
      </c>
      <c r="H872" s="33">
        <f t="shared" si="140"/>
        <v>43.278688524590166</v>
      </c>
      <c r="I872" s="33">
        <f t="shared" si="141"/>
        <v>2.64</v>
      </c>
      <c r="J872" s="147">
        <f t="shared" si="142"/>
        <v>52.800000000000004</v>
      </c>
      <c r="K872" s="2"/>
      <c r="N872" s="159"/>
      <c r="O872" s="34">
        <v>2.64</v>
      </c>
      <c r="Q872" s="34">
        <f t="shared" si="134"/>
        <v>2.1639344262295084</v>
      </c>
    </row>
    <row r="873" spans="1:17" ht="12.75">
      <c r="A873" s="30"/>
      <c r="B873" s="31" t="s">
        <v>722</v>
      </c>
      <c r="C873" s="30" t="s">
        <v>93</v>
      </c>
      <c r="D873" s="33">
        <v>5</v>
      </c>
      <c r="E873" s="34"/>
      <c r="F873" s="33">
        <f t="shared" si="139"/>
        <v>0</v>
      </c>
      <c r="G873" s="34">
        <f t="shared" si="133"/>
        <v>2.1639344262295084</v>
      </c>
      <c r="H873" s="33">
        <f t="shared" si="140"/>
        <v>10.819672131147541</v>
      </c>
      <c r="I873" s="33">
        <f t="shared" si="141"/>
        <v>2.64</v>
      </c>
      <c r="J873" s="147">
        <f t="shared" si="142"/>
        <v>13.200000000000001</v>
      </c>
      <c r="K873" s="2"/>
      <c r="N873" s="159"/>
      <c r="O873" s="34">
        <v>2.64</v>
      </c>
      <c r="Q873" s="34">
        <f t="shared" si="134"/>
        <v>2.1639344262295084</v>
      </c>
    </row>
    <row r="874" spans="1:17" ht="25.5">
      <c r="A874" s="30"/>
      <c r="B874" s="31" t="s">
        <v>723</v>
      </c>
      <c r="C874" s="30" t="s">
        <v>93</v>
      </c>
      <c r="D874" s="33">
        <v>1</v>
      </c>
      <c r="E874" s="34"/>
      <c r="F874" s="33">
        <f t="shared" si="139"/>
        <v>0</v>
      </c>
      <c r="G874" s="34">
        <f t="shared" si="133"/>
        <v>5.049180327868853</v>
      </c>
      <c r="H874" s="33">
        <f t="shared" si="140"/>
        <v>5.049180327868853</v>
      </c>
      <c r="I874" s="33">
        <f t="shared" si="141"/>
        <v>6.16</v>
      </c>
      <c r="J874" s="147">
        <f t="shared" si="142"/>
        <v>6.16</v>
      </c>
      <c r="K874" s="2"/>
      <c r="N874" s="159"/>
      <c r="O874" s="34">
        <v>6.16</v>
      </c>
      <c r="Q874" s="34">
        <f t="shared" si="134"/>
        <v>5.049180327868853</v>
      </c>
    </row>
    <row r="875" spans="1:17" ht="12.75">
      <c r="A875" s="212" t="s">
        <v>724</v>
      </c>
      <c r="B875" s="212"/>
      <c r="C875" s="212"/>
      <c r="D875" s="212"/>
      <c r="E875" s="212"/>
      <c r="F875" s="24">
        <f>SUM(F862:F874)</f>
        <v>0</v>
      </c>
      <c r="G875" s="34">
        <f t="shared" si="133"/>
        <v>0</v>
      </c>
      <c r="H875" s="24">
        <f>SUM(H862:H874)</f>
        <v>1084.9918032786886</v>
      </c>
      <c r="I875" s="34"/>
      <c r="J875" s="24">
        <f>SUM(J862:J874)</f>
        <v>1323.6900000000003</v>
      </c>
      <c r="K875" s="2"/>
      <c r="L875" s="146"/>
      <c r="M875" s="146"/>
      <c r="N875" s="159"/>
      <c r="O875" s="34"/>
      <c r="Q875" s="34">
        <f t="shared" si="134"/>
        <v>0</v>
      </c>
    </row>
    <row r="876" spans="1:17" ht="12.75">
      <c r="A876" s="213"/>
      <c r="B876" s="213"/>
      <c r="C876" s="213"/>
      <c r="D876" s="213"/>
      <c r="E876" s="213"/>
      <c r="F876" s="213"/>
      <c r="G876" s="34">
        <f t="shared" si="133"/>
        <v>0</v>
      </c>
      <c r="H876" s="172"/>
      <c r="I876" s="172"/>
      <c r="J876" s="159"/>
      <c r="K876" s="2"/>
      <c r="L876" s="159"/>
      <c r="M876" s="159"/>
      <c r="N876" s="159"/>
      <c r="O876" s="159"/>
      <c r="Q876" s="34">
        <f t="shared" si="134"/>
        <v>0</v>
      </c>
    </row>
    <row r="877" spans="1:17" ht="12.75">
      <c r="A877" s="26" t="s">
        <v>725</v>
      </c>
      <c r="B877" s="209" t="s">
        <v>726</v>
      </c>
      <c r="C877" s="209"/>
      <c r="D877" s="209"/>
      <c r="E877" s="209"/>
      <c r="F877" s="209"/>
      <c r="G877" s="34">
        <f t="shared" si="133"/>
        <v>0</v>
      </c>
      <c r="H877" s="34"/>
      <c r="I877" s="34"/>
      <c r="J877" s="160"/>
      <c r="K877" s="2"/>
      <c r="N877" s="159"/>
      <c r="O877" s="34"/>
      <c r="Q877" s="34">
        <f t="shared" si="134"/>
        <v>0</v>
      </c>
    </row>
    <row r="878" spans="1:17" ht="12.75">
      <c r="A878" s="30"/>
      <c r="B878" s="31" t="s">
        <v>727</v>
      </c>
      <c r="C878" s="30" t="s">
        <v>93</v>
      </c>
      <c r="D878" s="33">
        <v>14</v>
      </c>
      <c r="E878" s="34"/>
      <c r="F878" s="33">
        <f aca="true" t="shared" si="143" ref="F878:F883">E878*D878</f>
        <v>0</v>
      </c>
      <c r="G878" s="34">
        <f t="shared" si="133"/>
        <v>10.147540983606559</v>
      </c>
      <c r="H878" s="33">
        <f aca="true" t="shared" si="144" ref="H878:H883">D878*G878</f>
        <v>142.06557377049182</v>
      </c>
      <c r="I878" s="33">
        <f aca="true" t="shared" si="145" ref="I878:I883">G878+G878*$K$12</f>
        <v>12.380000000000003</v>
      </c>
      <c r="J878" s="147">
        <f aca="true" t="shared" si="146" ref="J878:J883">D878*I878</f>
        <v>173.32000000000005</v>
      </c>
      <c r="K878" s="2"/>
      <c r="N878" s="159"/>
      <c r="O878" s="34">
        <v>12.38</v>
      </c>
      <c r="Q878" s="34">
        <f t="shared" si="134"/>
        <v>10.147540983606559</v>
      </c>
    </row>
    <row r="879" spans="1:17" ht="25.5">
      <c r="A879" s="30"/>
      <c r="B879" s="31" t="s">
        <v>728</v>
      </c>
      <c r="C879" s="30" t="s">
        <v>93</v>
      </c>
      <c r="D879" s="33">
        <v>7</v>
      </c>
      <c r="E879" s="34"/>
      <c r="F879" s="33">
        <f t="shared" si="143"/>
        <v>0</v>
      </c>
      <c r="G879" s="34">
        <f t="shared" si="133"/>
        <v>21.270491803278688</v>
      </c>
      <c r="H879" s="33">
        <f t="shared" si="144"/>
        <v>148.89344262295083</v>
      </c>
      <c r="I879" s="33">
        <f t="shared" si="145"/>
        <v>25.95</v>
      </c>
      <c r="J879" s="147">
        <f t="shared" si="146"/>
        <v>181.65</v>
      </c>
      <c r="K879" s="2"/>
      <c r="N879" s="159"/>
      <c r="O879" s="34">
        <v>25.95</v>
      </c>
      <c r="Q879" s="34">
        <f t="shared" si="134"/>
        <v>21.270491803278688</v>
      </c>
    </row>
    <row r="880" spans="1:17" ht="12.75">
      <c r="A880" s="30"/>
      <c r="B880" s="31" t="s">
        <v>729</v>
      </c>
      <c r="C880" s="30" t="s">
        <v>93</v>
      </c>
      <c r="D880" s="33">
        <v>191</v>
      </c>
      <c r="E880" s="34"/>
      <c r="F880" s="33">
        <f t="shared" si="143"/>
        <v>0</v>
      </c>
      <c r="G880" s="34">
        <f t="shared" si="133"/>
        <v>9.180327868852459</v>
      </c>
      <c r="H880" s="33">
        <f t="shared" si="144"/>
        <v>1753.4426229508197</v>
      </c>
      <c r="I880" s="33">
        <f t="shared" si="145"/>
        <v>11.2</v>
      </c>
      <c r="J880" s="147">
        <f t="shared" si="146"/>
        <v>2139.2</v>
      </c>
      <c r="K880" s="2"/>
      <c r="N880" s="159"/>
      <c r="O880" s="34">
        <v>11.2</v>
      </c>
      <c r="Q880" s="34">
        <f t="shared" si="134"/>
        <v>9.180327868852459</v>
      </c>
    </row>
    <row r="881" spans="1:17" ht="12.75">
      <c r="A881" s="30"/>
      <c r="B881" s="31" t="s">
        <v>730</v>
      </c>
      <c r="C881" s="30" t="s">
        <v>93</v>
      </c>
      <c r="D881" s="33">
        <v>8</v>
      </c>
      <c r="E881" s="34"/>
      <c r="F881" s="33">
        <f t="shared" si="143"/>
        <v>0</v>
      </c>
      <c r="G881" s="34">
        <f t="shared" si="133"/>
        <v>10.87704918032787</v>
      </c>
      <c r="H881" s="33">
        <f t="shared" si="144"/>
        <v>87.01639344262296</v>
      </c>
      <c r="I881" s="33">
        <f t="shared" si="145"/>
        <v>13.270000000000001</v>
      </c>
      <c r="J881" s="147">
        <f t="shared" si="146"/>
        <v>106.16000000000001</v>
      </c>
      <c r="K881" s="2"/>
      <c r="N881" s="159"/>
      <c r="O881" s="34">
        <v>13.27</v>
      </c>
      <c r="Q881" s="34">
        <f t="shared" si="134"/>
        <v>10.87704918032787</v>
      </c>
    </row>
    <row r="882" spans="1:17" ht="12.75">
      <c r="A882" s="30"/>
      <c r="B882" s="31" t="s">
        <v>731</v>
      </c>
      <c r="C882" s="30" t="s">
        <v>93</v>
      </c>
      <c r="D882" s="33">
        <v>191</v>
      </c>
      <c r="E882" s="34"/>
      <c r="F882" s="33">
        <f t="shared" si="143"/>
        <v>0</v>
      </c>
      <c r="G882" s="34">
        <f t="shared" si="133"/>
        <v>2.1639344262295084</v>
      </c>
      <c r="H882" s="33">
        <f t="shared" si="144"/>
        <v>413.3114754098361</v>
      </c>
      <c r="I882" s="33">
        <f t="shared" si="145"/>
        <v>2.64</v>
      </c>
      <c r="J882" s="147">
        <f t="shared" si="146"/>
        <v>504.24</v>
      </c>
      <c r="K882" s="2"/>
      <c r="N882" s="159"/>
      <c r="O882" s="34">
        <v>2.64</v>
      </c>
      <c r="Q882" s="34">
        <f t="shared" si="134"/>
        <v>2.1639344262295084</v>
      </c>
    </row>
    <row r="883" spans="1:17" ht="12.75">
      <c r="A883" s="30"/>
      <c r="B883" s="31" t="s">
        <v>732</v>
      </c>
      <c r="C883" s="30" t="s">
        <v>93</v>
      </c>
      <c r="D883" s="33">
        <v>28</v>
      </c>
      <c r="E883" s="34"/>
      <c r="F883" s="33">
        <f t="shared" si="143"/>
        <v>0</v>
      </c>
      <c r="G883" s="34">
        <f t="shared" si="133"/>
        <v>2.1639344262295084</v>
      </c>
      <c r="H883" s="33">
        <f t="shared" si="144"/>
        <v>60.590163934426236</v>
      </c>
      <c r="I883" s="33">
        <f t="shared" si="145"/>
        <v>2.64</v>
      </c>
      <c r="J883" s="147">
        <f t="shared" si="146"/>
        <v>73.92</v>
      </c>
      <c r="K883" s="2"/>
      <c r="N883" s="159"/>
      <c r="O883" s="34">
        <v>2.64</v>
      </c>
      <c r="Q883" s="34">
        <f t="shared" si="134"/>
        <v>2.1639344262295084</v>
      </c>
    </row>
    <row r="884" spans="1:17" ht="12.75">
      <c r="A884" s="212" t="s">
        <v>733</v>
      </c>
      <c r="B884" s="212"/>
      <c r="C884" s="212"/>
      <c r="D884" s="212"/>
      <c r="E884" s="212"/>
      <c r="F884" s="24">
        <f>SUM(F878:F883)</f>
        <v>0</v>
      </c>
      <c r="G884" s="34">
        <f t="shared" si="133"/>
        <v>0</v>
      </c>
      <c r="H884" s="24">
        <f>SUM(H878:H883)</f>
        <v>2605.3196721311474</v>
      </c>
      <c r="I884" s="34"/>
      <c r="J884" s="24">
        <f>SUM(J878:J883)</f>
        <v>3178.49</v>
      </c>
      <c r="K884" s="2"/>
      <c r="L884" s="146"/>
      <c r="M884" s="146"/>
      <c r="N884" s="159"/>
      <c r="O884" s="34"/>
      <c r="Q884" s="34">
        <f t="shared" si="134"/>
        <v>0</v>
      </c>
    </row>
    <row r="885" spans="1:17" ht="12.75">
      <c r="A885" s="214"/>
      <c r="B885" s="214"/>
      <c r="C885" s="214"/>
      <c r="D885" s="214"/>
      <c r="E885" s="214"/>
      <c r="F885" s="214"/>
      <c r="G885" s="34">
        <f t="shared" si="133"/>
        <v>0</v>
      </c>
      <c r="H885" s="172"/>
      <c r="I885" s="172"/>
      <c r="J885" s="159"/>
      <c r="K885" s="2"/>
      <c r="L885" s="159"/>
      <c r="M885" s="159"/>
      <c r="N885" s="159"/>
      <c r="O885" s="159"/>
      <c r="Q885" s="34">
        <f t="shared" si="134"/>
        <v>0</v>
      </c>
    </row>
    <row r="886" spans="1:17" ht="12.75">
      <c r="A886" s="26" t="s">
        <v>734</v>
      </c>
      <c r="B886" s="209" t="s">
        <v>735</v>
      </c>
      <c r="C886" s="210"/>
      <c r="D886" s="210"/>
      <c r="E886" s="210"/>
      <c r="F886" s="210"/>
      <c r="G886" s="34">
        <f t="shared" si="133"/>
        <v>0</v>
      </c>
      <c r="H886" s="34"/>
      <c r="I886" s="34"/>
      <c r="J886" s="160"/>
      <c r="K886" s="2"/>
      <c r="N886" s="159"/>
      <c r="O886" s="34"/>
      <c r="Q886" s="34">
        <f t="shared" si="134"/>
        <v>0</v>
      </c>
    </row>
    <row r="887" spans="1:17" ht="12.75">
      <c r="A887" s="154"/>
      <c r="B887" s="31" t="s">
        <v>736</v>
      </c>
      <c r="C887" s="154" t="s">
        <v>93</v>
      </c>
      <c r="D887" s="33">
        <v>64</v>
      </c>
      <c r="E887" s="171"/>
      <c r="F887" s="33">
        <f aca="true" t="shared" si="147" ref="F887:F892">E887*D887</f>
        <v>0</v>
      </c>
      <c r="G887" s="34">
        <f t="shared" si="133"/>
        <v>0.7213114754098361</v>
      </c>
      <c r="H887" s="33">
        <f aca="true" t="shared" si="148" ref="H887:H892">D887*G887</f>
        <v>46.16393442622951</v>
      </c>
      <c r="I887" s="33">
        <f aca="true" t="shared" si="149" ref="I887:I892">G887+G887*$K$12</f>
        <v>0.88</v>
      </c>
      <c r="J887" s="147">
        <f aca="true" t="shared" si="150" ref="J887:J892">D887*I887</f>
        <v>56.32</v>
      </c>
      <c r="K887" s="2"/>
      <c r="N887" s="159"/>
      <c r="O887" s="34">
        <v>0.88</v>
      </c>
      <c r="Q887" s="34">
        <f t="shared" si="134"/>
        <v>0.7213114754098361</v>
      </c>
    </row>
    <row r="888" spans="1:17" ht="12.75">
      <c r="A888" s="30"/>
      <c r="B888" s="31" t="s">
        <v>737</v>
      </c>
      <c r="C888" s="30" t="s">
        <v>93</v>
      </c>
      <c r="D888" s="33">
        <v>1200</v>
      </c>
      <c r="E888" s="34"/>
      <c r="F888" s="33">
        <f t="shared" si="147"/>
        <v>0</v>
      </c>
      <c r="G888" s="34">
        <f t="shared" si="133"/>
        <v>0.3524590163934426</v>
      </c>
      <c r="H888" s="33">
        <f t="shared" si="148"/>
        <v>422.95081967213116</v>
      </c>
      <c r="I888" s="33">
        <f t="shared" si="149"/>
        <v>0.43</v>
      </c>
      <c r="J888" s="147">
        <f t="shared" si="150"/>
        <v>516</v>
      </c>
      <c r="K888" s="2"/>
      <c r="N888" s="161"/>
      <c r="O888" s="34">
        <v>0.43</v>
      </c>
      <c r="Q888" s="34">
        <f t="shared" si="134"/>
        <v>0.3524590163934426</v>
      </c>
    </row>
    <row r="889" spans="1:17" ht="12.75">
      <c r="A889" s="30"/>
      <c r="B889" s="31" t="s">
        <v>738</v>
      </c>
      <c r="C889" s="30" t="s">
        <v>93</v>
      </c>
      <c r="D889" s="33">
        <v>32</v>
      </c>
      <c r="E889" s="34"/>
      <c r="F889" s="33">
        <f t="shared" si="147"/>
        <v>0</v>
      </c>
      <c r="G889" s="34">
        <f t="shared" si="133"/>
        <v>3.3524590163934427</v>
      </c>
      <c r="H889" s="33">
        <f t="shared" si="148"/>
        <v>107.27868852459017</v>
      </c>
      <c r="I889" s="33">
        <f t="shared" si="149"/>
        <v>4.09</v>
      </c>
      <c r="J889" s="147">
        <f t="shared" si="150"/>
        <v>130.88</v>
      </c>
      <c r="K889" s="2"/>
      <c r="N889" s="159"/>
      <c r="O889" s="34">
        <v>4.09</v>
      </c>
      <c r="Q889" s="34">
        <f t="shared" si="134"/>
        <v>3.3524590163934427</v>
      </c>
    </row>
    <row r="890" spans="1:17" ht="12.75">
      <c r="A890" s="30"/>
      <c r="B890" s="31" t="s">
        <v>739</v>
      </c>
      <c r="C890" s="30" t="s">
        <v>93</v>
      </c>
      <c r="D890" s="33">
        <v>32</v>
      </c>
      <c r="E890" s="34"/>
      <c r="F890" s="33">
        <f t="shared" si="147"/>
        <v>0</v>
      </c>
      <c r="G890" s="34">
        <f t="shared" si="133"/>
        <v>3.622950819672131</v>
      </c>
      <c r="H890" s="33">
        <f t="shared" si="148"/>
        <v>115.93442622950819</v>
      </c>
      <c r="I890" s="33">
        <f t="shared" si="149"/>
        <v>4.42</v>
      </c>
      <c r="J890" s="147">
        <f t="shared" si="150"/>
        <v>141.44</v>
      </c>
      <c r="K890" s="2"/>
      <c r="N890" s="159"/>
      <c r="O890" s="34">
        <v>4.42</v>
      </c>
      <c r="Q890" s="34">
        <f t="shared" si="134"/>
        <v>3.622950819672131</v>
      </c>
    </row>
    <row r="891" spans="1:17" ht="12.75">
      <c r="A891" s="30"/>
      <c r="B891" s="31" t="s">
        <v>740</v>
      </c>
      <c r="C891" s="30" t="s">
        <v>93</v>
      </c>
      <c r="D891" s="33">
        <v>300</v>
      </c>
      <c r="E891" s="34"/>
      <c r="F891" s="33">
        <f t="shared" si="147"/>
        <v>0</v>
      </c>
      <c r="G891" s="34">
        <f t="shared" si="133"/>
        <v>0.20491803278688525</v>
      </c>
      <c r="H891" s="33">
        <f t="shared" si="148"/>
        <v>61.47540983606557</v>
      </c>
      <c r="I891" s="33">
        <f t="shared" si="149"/>
        <v>0.25</v>
      </c>
      <c r="J891" s="147">
        <f t="shared" si="150"/>
        <v>75</v>
      </c>
      <c r="K891" s="2"/>
      <c r="N891" s="159"/>
      <c r="O891" s="34">
        <v>0.25</v>
      </c>
      <c r="Q891" s="34">
        <f t="shared" si="134"/>
        <v>0.20491803278688525</v>
      </c>
    </row>
    <row r="892" spans="1:17" ht="12.75">
      <c r="A892" s="30"/>
      <c r="B892" s="31" t="s">
        <v>741</v>
      </c>
      <c r="C892" s="30" t="s">
        <v>49</v>
      </c>
      <c r="D892" s="33">
        <v>120</v>
      </c>
      <c r="E892" s="34"/>
      <c r="F892" s="33">
        <f t="shared" si="147"/>
        <v>0</v>
      </c>
      <c r="G892" s="34">
        <f t="shared" si="133"/>
        <v>13.89344262295082</v>
      </c>
      <c r="H892" s="33">
        <f t="shared" si="148"/>
        <v>1667.2131147540983</v>
      </c>
      <c r="I892" s="33">
        <f t="shared" si="149"/>
        <v>16.95</v>
      </c>
      <c r="J892" s="147">
        <f t="shared" si="150"/>
        <v>2034</v>
      </c>
      <c r="K892" s="2"/>
      <c r="N892" s="161"/>
      <c r="O892" s="34">
        <v>16.95</v>
      </c>
      <c r="Q892" s="34">
        <f t="shared" si="134"/>
        <v>13.89344262295082</v>
      </c>
    </row>
    <row r="893" spans="1:17" ht="12.75">
      <c r="A893" s="212" t="s">
        <v>742</v>
      </c>
      <c r="B893" s="212"/>
      <c r="C893" s="212"/>
      <c r="D893" s="212"/>
      <c r="E893" s="212"/>
      <c r="F893" s="24">
        <f>SUM(F887:F892)</f>
        <v>0</v>
      </c>
      <c r="G893" s="34">
        <f t="shared" si="133"/>
        <v>0</v>
      </c>
      <c r="H893" s="24">
        <f>SUM(H887:H892)</f>
        <v>2421.0163934426228</v>
      </c>
      <c r="I893" s="34"/>
      <c r="J893" s="24">
        <f>SUM(J887:J892)</f>
        <v>2953.6400000000003</v>
      </c>
      <c r="K893" s="2"/>
      <c r="L893" s="146"/>
      <c r="M893" s="146"/>
      <c r="N893" s="159"/>
      <c r="O893" s="34"/>
      <c r="Q893" s="34">
        <f t="shared" si="134"/>
        <v>0</v>
      </c>
    </row>
    <row r="894" spans="1:17" ht="12.75">
      <c r="A894" s="211"/>
      <c r="B894" s="211"/>
      <c r="C894" s="211"/>
      <c r="D894" s="211"/>
      <c r="E894" s="211"/>
      <c r="F894" s="211"/>
      <c r="G894" s="34">
        <f t="shared" si="133"/>
        <v>0</v>
      </c>
      <c r="H894" s="172"/>
      <c r="I894" s="172"/>
      <c r="J894" s="159"/>
      <c r="K894" s="2"/>
      <c r="L894" s="159"/>
      <c r="M894" s="159"/>
      <c r="N894" s="159"/>
      <c r="O894" s="159"/>
      <c r="Q894" s="34">
        <f t="shared" si="134"/>
        <v>0</v>
      </c>
    </row>
    <row r="895" spans="1:17" ht="12.75">
      <c r="A895" s="173" t="s">
        <v>743</v>
      </c>
      <c r="B895" s="209" t="s">
        <v>744</v>
      </c>
      <c r="C895" s="210"/>
      <c r="D895" s="210"/>
      <c r="E895" s="210"/>
      <c r="F895" s="210"/>
      <c r="G895" s="34">
        <f t="shared" si="133"/>
        <v>0</v>
      </c>
      <c r="H895" s="34"/>
      <c r="I895" s="34"/>
      <c r="J895" s="160"/>
      <c r="K895" s="2"/>
      <c r="N895" s="159"/>
      <c r="O895" s="34"/>
      <c r="Q895" s="34">
        <f t="shared" si="134"/>
        <v>0</v>
      </c>
    </row>
    <row r="896" spans="1:17" ht="12.75">
      <c r="A896" s="173" t="s">
        <v>745</v>
      </c>
      <c r="B896" s="209" t="s">
        <v>746</v>
      </c>
      <c r="C896" s="209"/>
      <c r="D896" s="209"/>
      <c r="E896" s="209"/>
      <c r="F896" s="209"/>
      <c r="G896" s="34">
        <f t="shared" si="133"/>
        <v>0</v>
      </c>
      <c r="H896" s="34"/>
      <c r="I896" s="34"/>
      <c r="J896" s="160"/>
      <c r="K896" s="2"/>
      <c r="N896" s="161"/>
      <c r="O896" s="34"/>
      <c r="Q896" s="34">
        <f t="shared" si="134"/>
        <v>0</v>
      </c>
    </row>
    <row r="897" spans="1:17" ht="12.75">
      <c r="A897" s="154"/>
      <c r="B897" s="176" t="s">
        <v>747</v>
      </c>
      <c r="C897" s="154" t="s">
        <v>748</v>
      </c>
      <c r="D897" s="170">
        <v>1</v>
      </c>
      <c r="E897" s="171"/>
      <c r="F897" s="33">
        <f>E897*D897</f>
        <v>0</v>
      </c>
      <c r="G897" s="34">
        <f t="shared" si="133"/>
        <v>38.67213114754099</v>
      </c>
      <c r="H897" s="33">
        <f aca="true" t="shared" si="151" ref="H897:H912">D897*G897</f>
        <v>38.67213114754099</v>
      </c>
      <c r="I897" s="33">
        <f aca="true" t="shared" si="152" ref="I897:I912">G897+G897*$K$12</f>
        <v>47.18000000000001</v>
      </c>
      <c r="J897" s="147">
        <f aca="true" t="shared" si="153" ref="J897:J912">D897*I897</f>
        <v>47.18000000000001</v>
      </c>
      <c r="K897" s="2"/>
      <c r="N897" s="159"/>
      <c r="O897" s="34">
        <v>47.18</v>
      </c>
      <c r="Q897" s="34">
        <f t="shared" si="134"/>
        <v>38.67213114754099</v>
      </c>
    </row>
    <row r="898" spans="1:17" ht="12.75">
      <c r="A898" s="154"/>
      <c r="B898" s="176" t="s">
        <v>749</v>
      </c>
      <c r="C898" s="154" t="s">
        <v>49</v>
      </c>
      <c r="D898" s="170">
        <v>600</v>
      </c>
      <c r="E898" s="171"/>
      <c r="F898" s="33">
        <f>E898*D898</f>
        <v>0</v>
      </c>
      <c r="G898" s="34">
        <f t="shared" si="133"/>
        <v>20.508196721311474</v>
      </c>
      <c r="H898" s="33">
        <f t="shared" si="151"/>
        <v>12304.918032786885</v>
      </c>
      <c r="I898" s="33">
        <f t="shared" si="152"/>
        <v>25.02</v>
      </c>
      <c r="J898" s="147">
        <f t="shared" si="153"/>
        <v>15012</v>
      </c>
      <c r="K898" s="2"/>
      <c r="N898" s="159"/>
      <c r="O898" s="34">
        <v>25.02</v>
      </c>
      <c r="Q898" s="34">
        <f t="shared" si="134"/>
        <v>20.508196721311474</v>
      </c>
    </row>
    <row r="899" spans="1:17" ht="12.75">
      <c r="A899" s="154"/>
      <c r="B899" s="177" t="s">
        <v>750</v>
      </c>
      <c r="C899" s="154" t="s">
        <v>748</v>
      </c>
      <c r="D899" s="170">
        <v>12</v>
      </c>
      <c r="E899" s="171"/>
      <c r="F899" s="33">
        <f>E899*D899</f>
        <v>0</v>
      </c>
      <c r="G899" s="34">
        <f t="shared" si="133"/>
        <v>845.8852459016393</v>
      </c>
      <c r="H899" s="33">
        <f t="shared" si="151"/>
        <v>10150.622950819672</v>
      </c>
      <c r="I899" s="33">
        <f t="shared" si="152"/>
        <v>1031.98</v>
      </c>
      <c r="J899" s="147">
        <f t="shared" si="153"/>
        <v>12383.76</v>
      </c>
      <c r="K899" s="2"/>
      <c r="N899" s="159"/>
      <c r="O899" s="34">
        <v>1031.98</v>
      </c>
      <c r="Q899" s="34">
        <f t="shared" si="134"/>
        <v>845.8852459016393</v>
      </c>
    </row>
    <row r="900" spans="1:17" ht="12.75">
      <c r="A900" s="173" t="s">
        <v>751</v>
      </c>
      <c r="B900" s="27" t="s">
        <v>752</v>
      </c>
      <c r="C900" s="27"/>
      <c r="D900" s="24"/>
      <c r="E900" s="28"/>
      <c r="F900" s="24"/>
      <c r="G900" s="34">
        <f t="shared" si="133"/>
        <v>0</v>
      </c>
      <c r="H900" s="33">
        <f t="shared" si="151"/>
        <v>0</v>
      </c>
      <c r="I900" s="33">
        <f t="shared" si="152"/>
        <v>0</v>
      </c>
      <c r="J900" s="147">
        <f t="shared" si="153"/>
        <v>0</v>
      </c>
      <c r="K900" s="2"/>
      <c r="N900" s="159"/>
      <c r="O900" s="34"/>
      <c r="Q900" s="34">
        <f t="shared" si="134"/>
        <v>0</v>
      </c>
    </row>
    <row r="901" spans="1:17" ht="12.75">
      <c r="A901" s="154"/>
      <c r="B901" s="169" t="s">
        <v>753</v>
      </c>
      <c r="C901" s="154" t="s">
        <v>748</v>
      </c>
      <c r="D901" s="170">
        <v>2</v>
      </c>
      <c r="E901" s="171"/>
      <c r="F901" s="33">
        <f>E901*D901</f>
        <v>0</v>
      </c>
      <c r="G901" s="34">
        <f t="shared" si="133"/>
        <v>4.967213114754098</v>
      </c>
      <c r="H901" s="33">
        <f t="shared" si="151"/>
        <v>9.934426229508196</v>
      </c>
      <c r="I901" s="33">
        <f t="shared" si="152"/>
        <v>6.06</v>
      </c>
      <c r="J901" s="147">
        <f t="shared" si="153"/>
        <v>12.12</v>
      </c>
      <c r="K901" s="2"/>
      <c r="N901" s="161"/>
      <c r="O901" s="34">
        <v>6.06</v>
      </c>
      <c r="Q901" s="34">
        <f t="shared" si="134"/>
        <v>4.967213114754098</v>
      </c>
    </row>
    <row r="902" spans="1:17" ht="12.75">
      <c r="A902" s="154"/>
      <c r="B902" s="169" t="s">
        <v>754</v>
      </c>
      <c r="C902" s="154" t="s">
        <v>748</v>
      </c>
      <c r="D902" s="170">
        <v>40</v>
      </c>
      <c r="E902" s="171"/>
      <c r="F902" s="33">
        <f>E902*D902</f>
        <v>0</v>
      </c>
      <c r="G902" s="34">
        <f t="shared" si="133"/>
        <v>5.713114754098361</v>
      </c>
      <c r="H902" s="33">
        <f t="shared" si="151"/>
        <v>228.52459016393442</v>
      </c>
      <c r="I902" s="33">
        <f t="shared" si="152"/>
        <v>6.97</v>
      </c>
      <c r="J902" s="147">
        <f t="shared" si="153"/>
        <v>278.8</v>
      </c>
      <c r="K902" s="2"/>
      <c r="N902" s="161"/>
      <c r="O902" s="34">
        <v>6.97</v>
      </c>
      <c r="Q902" s="34">
        <f t="shared" si="134"/>
        <v>5.713114754098361</v>
      </c>
    </row>
    <row r="903" spans="1:17" ht="12.75">
      <c r="A903" s="154"/>
      <c r="B903" s="169" t="s">
        <v>755</v>
      </c>
      <c r="C903" s="154" t="s">
        <v>748</v>
      </c>
      <c r="D903" s="170">
        <v>76</v>
      </c>
      <c r="E903" s="171"/>
      <c r="F903" s="33">
        <f>E903*D903</f>
        <v>0</v>
      </c>
      <c r="G903" s="34">
        <f t="shared" si="133"/>
        <v>7.254098360655737</v>
      </c>
      <c r="H903" s="33">
        <f t="shared" si="151"/>
        <v>551.311475409836</v>
      </c>
      <c r="I903" s="33">
        <f t="shared" si="152"/>
        <v>8.85</v>
      </c>
      <c r="J903" s="147">
        <f t="shared" si="153"/>
        <v>672.6</v>
      </c>
      <c r="K903" s="2"/>
      <c r="N903" s="161"/>
      <c r="O903" s="34">
        <v>8.85</v>
      </c>
      <c r="Q903" s="34">
        <f t="shared" si="134"/>
        <v>7.254098360655737</v>
      </c>
    </row>
    <row r="904" spans="1:17" ht="12.75">
      <c r="A904" s="154"/>
      <c r="B904" s="169" t="s">
        <v>756</v>
      </c>
      <c r="C904" s="154" t="s">
        <v>748</v>
      </c>
      <c r="D904" s="170">
        <v>130</v>
      </c>
      <c r="E904" s="171"/>
      <c r="F904" s="33">
        <f>E904*D904</f>
        <v>0</v>
      </c>
      <c r="G904" s="34">
        <f t="shared" si="133"/>
        <v>3.3032786885245904</v>
      </c>
      <c r="H904" s="33">
        <f t="shared" si="151"/>
        <v>429.42622950819674</v>
      </c>
      <c r="I904" s="33">
        <f t="shared" si="152"/>
        <v>4.03</v>
      </c>
      <c r="J904" s="147">
        <f t="shared" si="153"/>
        <v>523.9</v>
      </c>
      <c r="K904" s="2"/>
      <c r="N904" s="159"/>
      <c r="O904" s="34">
        <v>4.03</v>
      </c>
      <c r="Q904" s="34">
        <f t="shared" si="134"/>
        <v>3.3032786885245904</v>
      </c>
    </row>
    <row r="905" spans="1:17" ht="12.75">
      <c r="A905" s="173" t="s">
        <v>757</v>
      </c>
      <c r="B905" s="27" t="s">
        <v>758</v>
      </c>
      <c r="C905" s="27"/>
      <c r="D905" s="24"/>
      <c r="E905" s="34"/>
      <c r="F905" s="24"/>
      <c r="G905" s="34">
        <f t="shared" si="133"/>
        <v>0</v>
      </c>
      <c r="H905" s="33">
        <f t="shared" si="151"/>
        <v>0</v>
      </c>
      <c r="I905" s="33">
        <f t="shared" si="152"/>
        <v>0</v>
      </c>
      <c r="J905" s="147">
        <f t="shared" si="153"/>
        <v>0</v>
      </c>
      <c r="K905" s="2"/>
      <c r="L905" s="159"/>
      <c r="M905" s="159"/>
      <c r="N905" s="159"/>
      <c r="O905" s="159"/>
      <c r="Q905" s="34">
        <f t="shared" si="134"/>
        <v>0</v>
      </c>
    </row>
    <row r="906" spans="1:17" ht="12.75">
      <c r="A906" s="154"/>
      <c r="B906" s="177" t="s">
        <v>750</v>
      </c>
      <c r="C906" s="154" t="s">
        <v>748</v>
      </c>
      <c r="D906" s="170">
        <v>34</v>
      </c>
      <c r="E906" s="171"/>
      <c r="F906" s="33">
        <f>E906*D906</f>
        <v>0</v>
      </c>
      <c r="G906" s="34">
        <f t="shared" si="133"/>
        <v>845.8852459016393</v>
      </c>
      <c r="H906" s="33">
        <f t="shared" si="151"/>
        <v>28760.09836065574</v>
      </c>
      <c r="I906" s="33">
        <f t="shared" si="152"/>
        <v>1031.98</v>
      </c>
      <c r="J906" s="147">
        <f t="shared" si="153"/>
        <v>35087.32</v>
      </c>
      <c r="K906" s="2"/>
      <c r="N906" s="159"/>
      <c r="O906" s="34">
        <v>1031.98</v>
      </c>
      <c r="Q906" s="34">
        <f t="shared" si="134"/>
        <v>845.8852459016393</v>
      </c>
    </row>
    <row r="907" spans="1:17" ht="12.75">
      <c r="A907" s="173" t="s">
        <v>759</v>
      </c>
      <c r="B907" s="27" t="s">
        <v>760</v>
      </c>
      <c r="C907" s="27"/>
      <c r="D907" s="24"/>
      <c r="E907" s="34"/>
      <c r="F907" s="24"/>
      <c r="G907" s="34">
        <f t="shared" si="133"/>
        <v>0</v>
      </c>
      <c r="H907" s="33">
        <f t="shared" si="151"/>
        <v>0</v>
      </c>
      <c r="I907" s="33">
        <f t="shared" si="152"/>
        <v>0</v>
      </c>
      <c r="J907" s="147">
        <f t="shared" si="153"/>
        <v>0</v>
      </c>
      <c r="K907" s="2"/>
      <c r="N907" s="159"/>
      <c r="O907" s="34"/>
      <c r="Q907" s="34">
        <f t="shared" si="134"/>
        <v>0</v>
      </c>
    </row>
    <row r="908" spans="1:17" ht="12.75">
      <c r="A908" s="154"/>
      <c r="B908" s="177" t="s">
        <v>750</v>
      </c>
      <c r="C908" s="154" t="s">
        <v>748</v>
      </c>
      <c r="D908" s="170">
        <v>43</v>
      </c>
      <c r="E908" s="171"/>
      <c r="F908" s="33">
        <f>E908*D908</f>
        <v>0</v>
      </c>
      <c r="G908" s="34">
        <f t="shared" si="133"/>
        <v>845.8852459016393</v>
      </c>
      <c r="H908" s="33">
        <f t="shared" si="151"/>
        <v>36373.065573770495</v>
      </c>
      <c r="I908" s="33">
        <f t="shared" si="152"/>
        <v>1031.98</v>
      </c>
      <c r="J908" s="147">
        <f t="shared" si="153"/>
        <v>44375.14</v>
      </c>
      <c r="K908" s="2"/>
      <c r="N908" s="159"/>
      <c r="O908" s="34">
        <v>1031.98</v>
      </c>
      <c r="Q908" s="34">
        <f t="shared" si="134"/>
        <v>845.8852459016393</v>
      </c>
    </row>
    <row r="909" spans="1:17" ht="25.5">
      <c r="A909" s="154"/>
      <c r="B909" s="177" t="s">
        <v>761</v>
      </c>
      <c r="C909" s="154" t="s">
        <v>748</v>
      </c>
      <c r="D909" s="170">
        <v>2</v>
      </c>
      <c r="E909" s="171"/>
      <c r="F909" s="33">
        <f>E909*D909</f>
        <v>0</v>
      </c>
      <c r="G909" s="34">
        <f t="shared" si="133"/>
        <v>62.71311475409836</v>
      </c>
      <c r="H909" s="33">
        <f t="shared" si="151"/>
        <v>125.42622950819673</v>
      </c>
      <c r="I909" s="33">
        <f t="shared" si="152"/>
        <v>76.51</v>
      </c>
      <c r="J909" s="147">
        <f t="shared" si="153"/>
        <v>153.02</v>
      </c>
      <c r="K909" s="2"/>
      <c r="N909" s="159"/>
      <c r="O909" s="34">
        <v>76.51</v>
      </c>
      <c r="Q909" s="34">
        <f t="shared" si="134"/>
        <v>62.71311475409836</v>
      </c>
    </row>
    <row r="910" spans="1:17" ht="12.75">
      <c r="A910" s="154"/>
      <c r="B910" s="169" t="s">
        <v>762</v>
      </c>
      <c r="C910" s="178" t="s">
        <v>49</v>
      </c>
      <c r="D910" s="170">
        <v>75</v>
      </c>
      <c r="E910" s="171"/>
      <c r="F910" s="33">
        <f>E910*D910</f>
        <v>0</v>
      </c>
      <c r="G910" s="34">
        <f t="shared" si="133"/>
        <v>25</v>
      </c>
      <c r="H910" s="33">
        <f t="shared" si="151"/>
        <v>1875</v>
      </c>
      <c r="I910" s="33">
        <f t="shared" si="152"/>
        <v>30.5</v>
      </c>
      <c r="J910" s="147">
        <f t="shared" si="153"/>
        <v>2287.5</v>
      </c>
      <c r="K910" s="2"/>
      <c r="N910" s="159"/>
      <c r="O910" s="34">
        <v>30.5</v>
      </c>
      <c r="Q910" s="34">
        <f t="shared" si="134"/>
        <v>25</v>
      </c>
    </row>
    <row r="911" spans="1:17" ht="12.75">
      <c r="A911" s="173" t="s">
        <v>763</v>
      </c>
      <c r="B911" s="179" t="s">
        <v>764</v>
      </c>
      <c r="C911" s="173"/>
      <c r="D911" s="180"/>
      <c r="E911" s="181"/>
      <c r="F911" s="33"/>
      <c r="G911" s="34">
        <f t="shared" si="133"/>
        <v>0</v>
      </c>
      <c r="H911" s="33">
        <f t="shared" si="151"/>
        <v>0</v>
      </c>
      <c r="I911" s="33">
        <f t="shared" si="152"/>
        <v>0</v>
      </c>
      <c r="J911" s="147">
        <f t="shared" si="153"/>
        <v>0</v>
      </c>
      <c r="K911" s="2"/>
      <c r="N911" s="159"/>
      <c r="O911" s="34"/>
      <c r="Q911" s="34">
        <f t="shared" si="134"/>
        <v>0</v>
      </c>
    </row>
    <row r="912" spans="1:17" ht="12.75">
      <c r="A912" s="159"/>
      <c r="B912" s="169" t="s">
        <v>765</v>
      </c>
      <c r="C912" s="154" t="s">
        <v>748</v>
      </c>
      <c r="D912" s="170">
        <v>2</v>
      </c>
      <c r="E912" s="171"/>
      <c r="F912" s="33">
        <f>E912*D912</f>
        <v>0</v>
      </c>
      <c r="G912" s="34">
        <f aca="true" t="shared" si="154" ref="G912:G975">Q912</f>
        <v>60.41803278688524</v>
      </c>
      <c r="H912" s="33">
        <f t="shared" si="151"/>
        <v>120.83606557377048</v>
      </c>
      <c r="I912" s="33">
        <f t="shared" si="152"/>
        <v>73.71</v>
      </c>
      <c r="J912" s="147">
        <f t="shared" si="153"/>
        <v>147.42</v>
      </c>
      <c r="K912" s="2"/>
      <c r="N912" s="159"/>
      <c r="O912" s="34">
        <v>73.71</v>
      </c>
      <c r="Q912" s="34">
        <f aca="true" t="shared" si="155" ref="Q912:Q975">O912/$P$13</f>
        <v>60.41803278688524</v>
      </c>
    </row>
    <row r="913" spans="1:17" ht="12.75">
      <c r="A913" s="215" t="s">
        <v>766</v>
      </c>
      <c r="B913" s="215"/>
      <c r="C913" s="215"/>
      <c r="D913" s="215"/>
      <c r="E913" s="215"/>
      <c r="F913" s="24">
        <f>SUM(F897:F912)</f>
        <v>0</v>
      </c>
      <c r="G913" s="34">
        <f t="shared" si="154"/>
        <v>0</v>
      </c>
      <c r="H913" s="24">
        <f>SUM(H896:H912)</f>
        <v>90967.83606557378</v>
      </c>
      <c r="I913" s="34"/>
      <c r="J913" s="24">
        <f>SUM(J896:J912)</f>
        <v>110980.76000000001</v>
      </c>
      <c r="K913" s="2"/>
      <c r="L913" s="146"/>
      <c r="M913" s="146"/>
      <c r="N913" s="159"/>
      <c r="O913" s="34"/>
      <c r="Q913" s="34">
        <f t="shared" si="155"/>
        <v>0</v>
      </c>
    </row>
    <row r="914" spans="1:17" ht="12.75">
      <c r="A914" s="211"/>
      <c r="B914" s="211"/>
      <c r="C914" s="211"/>
      <c r="D914" s="211"/>
      <c r="E914" s="211"/>
      <c r="F914" s="211"/>
      <c r="G914" s="34">
        <f t="shared" si="154"/>
        <v>0</v>
      </c>
      <c r="H914" s="172"/>
      <c r="I914" s="172"/>
      <c r="J914" s="159"/>
      <c r="K914" s="2"/>
      <c r="L914" s="159"/>
      <c r="M914" s="159"/>
      <c r="N914" s="159"/>
      <c r="O914" s="159"/>
      <c r="Q914" s="34">
        <f t="shared" si="155"/>
        <v>0</v>
      </c>
    </row>
    <row r="915" spans="1:17" ht="12.75">
      <c r="A915" s="173" t="s">
        <v>767</v>
      </c>
      <c r="B915" s="209" t="s">
        <v>768</v>
      </c>
      <c r="C915" s="210"/>
      <c r="D915" s="210"/>
      <c r="E915" s="210"/>
      <c r="F915" s="210"/>
      <c r="G915" s="34">
        <f t="shared" si="154"/>
        <v>0</v>
      </c>
      <c r="H915" s="34"/>
      <c r="I915" s="34"/>
      <c r="J915" s="160"/>
      <c r="K915" s="2"/>
      <c r="N915" s="159"/>
      <c r="O915" s="34"/>
      <c r="Q915" s="34">
        <f t="shared" si="155"/>
        <v>0</v>
      </c>
    </row>
    <row r="916" spans="1:17" ht="12.75">
      <c r="A916" s="173" t="s">
        <v>769</v>
      </c>
      <c r="B916" s="43" t="s">
        <v>770</v>
      </c>
      <c r="C916" s="27"/>
      <c r="D916" s="24"/>
      <c r="E916" s="34"/>
      <c r="F916" s="24"/>
      <c r="G916" s="34">
        <f t="shared" si="154"/>
        <v>0</v>
      </c>
      <c r="H916" s="34"/>
      <c r="I916" s="34"/>
      <c r="J916" s="160"/>
      <c r="K916" s="2"/>
      <c r="N916" s="161"/>
      <c r="O916" s="34"/>
      <c r="Q916" s="34">
        <f t="shared" si="155"/>
        <v>0</v>
      </c>
    </row>
    <row r="917" spans="1:17" ht="12.75">
      <c r="A917" s="154"/>
      <c r="B917" s="182" t="s">
        <v>771</v>
      </c>
      <c r="C917" s="154" t="s">
        <v>772</v>
      </c>
      <c r="D917" s="170">
        <v>4</v>
      </c>
      <c r="E917" s="171"/>
      <c r="F917" s="33">
        <f aca="true" t="shared" si="156" ref="F917:F960">E917*D917</f>
        <v>0</v>
      </c>
      <c r="G917" s="34">
        <f t="shared" si="154"/>
        <v>37.18032786885246</v>
      </c>
      <c r="H917" s="33">
        <f aca="true" t="shared" si="157" ref="H917:H960">D917*G917</f>
        <v>148.72131147540983</v>
      </c>
      <c r="I917" s="33">
        <f aca="true" t="shared" si="158" ref="I917:I960">G917+G917*$K$12</f>
        <v>45.36</v>
      </c>
      <c r="J917" s="147">
        <f aca="true" t="shared" si="159" ref="J917:J960">D917*I917</f>
        <v>181.44</v>
      </c>
      <c r="K917" s="2"/>
      <c r="N917" s="159"/>
      <c r="O917" s="34">
        <v>45.36</v>
      </c>
      <c r="Q917" s="34">
        <f t="shared" si="155"/>
        <v>37.18032786885246</v>
      </c>
    </row>
    <row r="918" spans="1:17" ht="12.75">
      <c r="A918" s="154"/>
      <c r="B918" s="182" t="s">
        <v>773</v>
      </c>
      <c r="C918" s="154" t="s">
        <v>772</v>
      </c>
      <c r="D918" s="170">
        <v>1</v>
      </c>
      <c r="E918" s="171"/>
      <c r="F918" s="33">
        <f t="shared" si="156"/>
        <v>0</v>
      </c>
      <c r="G918" s="34">
        <f t="shared" si="154"/>
        <v>213.7950819672131</v>
      </c>
      <c r="H918" s="33">
        <f t="shared" si="157"/>
        <v>213.7950819672131</v>
      </c>
      <c r="I918" s="33">
        <f t="shared" si="158"/>
        <v>260.83</v>
      </c>
      <c r="J918" s="147">
        <f t="shared" si="159"/>
        <v>260.83</v>
      </c>
      <c r="K918" s="2"/>
      <c r="N918" s="159"/>
      <c r="O918" s="34">
        <v>260.83</v>
      </c>
      <c r="Q918" s="34">
        <f t="shared" si="155"/>
        <v>213.7950819672131</v>
      </c>
    </row>
    <row r="919" spans="1:17" ht="12.75">
      <c r="A919" s="154"/>
      <c r="B919" s="182" t="s">
        <v>774</v>
      </c>
      <c r="C919" s="154" t="s">
        <v>772</v>
      </c>
      <c r="D919" s="170">
        <v>6</v>
      </c>
      <c r="E919" s="171"/>
      <c r="F919" s="33">
        <f t="shared" si="156"/>
        <v>0</v>
      </c>
      <c r="G919" s="34">
        <f t="shared" si="154"/>
        <v>11.155737704918032</v>
      </c>
      <c r="H919" s="33">
        <f t="shared" si="157"/>
        <v>66.93442622950819</v>
      </c>
      <c r="I919" s="33">
        <f t="shared" si="158"/>
        <v>13.61</v>
      </c>
      <c r="J919" s="147">
        <f t="shared" si="159"/>
        <v>81.66</v>
      </c>
      <c r="K919" s="2"/>
      <c r="N919" s="159"/>
      <c r="O919" s="34">
        <v>13.61</v>
      </c>
      <c r="Q919" s="34">
        <f t="shared" si="155"/>
        <v>11.155737704918032</v>
      </c>
    </row>
    <row r="920" spans="1:17" ht="12.75">
      <c r="A920" s="154"/>
      <c r="B920" s="182" t="s">
        <v>775</v>
      </c>
      <c r="C920" s="154" t="s">
        <v>772</v>
      </c>
      <c r="D920" s="170">
        <v>6</v>
      </c>
      <c r="E920" s="171"/>
      <c r="F920" s="33">
        <f t="shared" si="156"/>
        <v>0</v>
      </c>
      <c r="G920" s="34">
        <f t="shared" si="154"/>
        <v>7.4344262295081975</v>
      </c>
      <c r="H920" s="33">
        <f t="shared" si="157"/>
        <v>44.606557377049185</v>
      </c>
      <c r="I920" s="33">
        <f t="shared" si="158"/>
        <v>9.07</v>
      </c>
      <c r="J920" s="147">
        <f t="shared" si="159"/>
        <v>54.42</v>
      </c>
      <c r="K920" s="2"/>
      <c r="N920" s="159"/>
      <c r="O920" s="34">
        <v>9.07</v>
      </c>
      <c r="Q920" s="34">
        <f t="shared" si="155"/>
        <v>7.4344262295081975</v>
      </c>
    </row>
    <row r="921" spans="1:17" ht="12.75">
      <c r="A921" s="154"/>
      <c r="B921" s="182" t="s">
        <v>776</v>
      </c>
      <c r="C921" s="154" t="s">
        <v>772</v>
      </c>
      <c r="D921" s="170">
        <v>6</v>
      </c>
      <c r="E921" s="171"/>
      <c r="F921" s="33">
        <f t="shared" si="156"/>
        <v>0</v>
      </c>
      <c r="G921" s="34">
        <f t="shared" si="154"/>
        <v>2.7868852459016393</v>
      </c>
      <c r="H921" s="33">
        <f t="shared" si="157"/>
        <v>16.721311475409834</v>
      </c>
      <c r="I921" s="33">
        <f t="shared" si="158"/>
        <v>3.4</v>
      </c>
      <c r="J921" s="147">
        <f t="shared" si="159"/>
        <v>20.4</v>
      </c>
      <c r="K921" s="2"/>
      <c r="N921" s="161"/>
      <c r="O921" s="34">
        <v>3.4</v>
      </c>
      <c r="Q921" s="34">
        <f t="shared" si="155"/>
        <v>2.7868852459016393</v>
      </c>
    </row>
    <row r="922" spans="1:17" ht="12.75">
      <c r="A922" s="154"/>
      <c r="B922" s="182" t="s">
        <v>777</v>
      </c>
      <c r="C922" s="154" t="s">
        <v>772</v>
      </c>
      <c r="D922" s="170">
        <v>2</v>
      </c>
      <c r="E922" s="171"/>
      <c r="F922" s="33">
        <f t="shared" si="156"/>
        <v>0</v>
      </c>
      <c r="G922" s="34">
        <f t="shared" si="154"/>
        <v>11.155737704918032</v>
      </c>
      <c r="H922" s="33">
        <f t="shared" si="157"/>
        <v>22.311475409836063</v>
      </c>
      <c r="I922" s="33">
        <f t="shared" si="158"/>
        <v>13.61</v>
      </c>
      <c r="J922" s="147">
        <f t="shared" si="159"/>
        <v>27.22</v>
      </c>
      <c r="K922" s="2"/>
      <c r="N922" s="159"/>
      <c r="O922" s="34">
        <v>13.61</v>
      </c>
      <c r="Q922" s="34">
        <f t="shared" si="155"/>
        <v>11.155737704918032</v>
      </c>
    </row>
    <row r="923" spans="1:17" ht="12.75">
      <c r="A923" s="154"/>
      <c r="B923" s="182" t="s">
        <v>778</v>
      </c>
      <c r="C923" s="154" t="s">
        <v>772</v>
      </c>
      <c r="D923" s="170">
        <v>1</v>
      </c>
      <c r="E923" s="171"/>
      <c r="F923" s="33">
        <f t="shared" si="156"/>
        <v>0</v>
      </c>
      <c r="G923" s="34">
        <f t="shared" si="154"/>
        <v>11.155737704918032</v>
      </c>
      <c r="H923" s="33">
        <f t="shared" si="157"/>
        <v>11.155737704918032</v>
      </c>
      <c r="I923" s="33">
        <f t="shared" si="158"/>
        <v>13.61</v>
      </c>
      <c r="J923" s="147">
        <f t="shared" si="159"/>
        <v>13.61</v>
      </c>
      <c r="K923" s="2"/>
      <c r="N923" s="159"/>
      <c r="O923" s="34">
        <v>13.61</v>
      </c>
      <c r="Q923" s="34">
        <f t="shared" si="155"/>
        <v>11.155737704918032</v>
      </c>
    </row>
    <row r="924" spans="1:17" ht="12.75">
      <c r="A924" s="173" t="s">
        <v>779</v>
      </c>
      <c r="B924" s="43" t="s">
        <v>780</v>
      </c>
      <c r="C924" s="27"/>
      <c r="D924" s="24"/>
      <c r="E924" s="34"/>
      <c r="F924" s="24"/>
      <c r="G924" s="34">
        <f t="shared" si="154"/>
        <v>0</v>
      </c>
      <c r="H924" s="33">
        <f t="shared" si="157"/>
        <v>0</v>
      </c>
      <c r="I924" s="33">
        <f t="shared" si="158"/>
        <v>0</v>
      </c>
      <c r="J924" s="147">
        <f t="shared" si="159"/>
        <v>0</v>
      </c>
      <c r="K924" s="2"/>
      <c r="N924" s="161"/>
      <c r="O924" s="34"/>
      <c r="Q924" s="34">
        <f t="shared" si="155"/>
        <v>0</v>
      </c>
    </row>
    <row r="925" spans="1:17" ht="12.75">
      <c r="A925" s="154"/>
      <c r="B925" s="182" t="s">
        <v>781</v>
      </c>
      <c r="C925" s="154" t="s">
        <v>49</v>
      </c>
      <c r="D925" s="170">
        <v>890</v>
      </c>
      <c r="E925" s="171"/>
      <c r="F925" s="33">
        <f t="shared" si="156"/>
        <v>0</v>
      </c>
      <c r="G925" s="34">
        <f t="shared" si="154"/>
        <v>1.6065573770491803</v>
      </c>
      <c r="H925" s="33">
        <f t="shared" si="157"/>
        <v>1429.8360655737706</v>
      </c>
      <c r="I925" s="33">
        <f t="shared" si="158"/>
        <v>1.96</v>
      </c>
      <c r="J925" s="147">
        <f t="shared" si="159"/>
        <v>1744.3999999999999</v>
      </c>
      <c r="K925" s="2"/>
      <c r="N925" s="159"/>
      <c r="O925" s="34">
        <v>1.96</v>
      </c>
      <c r="Q925" s="34">
        <f t="shared" si="155"/>
        <v>1.6065573770491803</v>
      </c>
    </row>
    <row r="926" spans="1:17" ht="12.75">
      <c r="A926" s="154"/>
      <c r="B926" s="182" t="s">
        <v>782</v>
      </c>
      <c r="C926" s="154" t="s">
        <v>49</v>
      </c>
      <c r="D926" s="170">
        <v>8</v>
      </c>
      <c r="E926" s="171"/>
      <c r="F926" s="33">
        <f t="shared" si="156"/>
        <v>0</v>
      </c>
      <c r="G926" s="34">
        <f t="shared" si="154"/>
        <v>5.934426229508197</v>
      </c>
      <c r="H926" s="33">
        <f t="shared" si="157"/>
        <v>47.47540983606557</v>
      </c>
      <c r="I926" s="33">
        <f t="shared" si="158"/>
        <v>7.24</v>
      </c>
      <c r="J926" s="147">
        <f t="shared" si="159"/>
        <v>57.92</v>
      </c>
      <c r="K926" s="2"/>
      <c r="N926" s="159"/>
      <c r="O926" s="34">
        <v>7.24</v>
      </c>
      <c r="Q926" s="34">
        <f t="shared" si="155"/>
        <v>5.934426229508197</v>
      </c>
    </row>
    <row r="927" spans="1:17" ht="12.75">
      <c r="A927" s="173" t="s">
        <v>783</v>
      </c>
      <c r="B927" s="43" t="s">
        <v>784</v>
      </c>
      <c r="C927" s="27"/>
      <c r="D927" s="24"/>
      <c r="E927" s="34"/>
      <c r="F927" s="24"/>
      <c r="G927" s="34">
        <f t="shared" si="154"/>
        <v>0</v>
      </c>
      <c r="H927" s="33">
        <f t="shared" si="157"/>
        <v>0</v>
      </c>
      <c r="I927" s="33">
        <f t="shared" si="158"/>
        <v>0</v>
      </c>
      <c r="J927" s="147">
        <f t="shared" si="159"/>
        <v>0</v>
      </c>
      <c r="K927" s="2"/>
      <c r="N927" s="159"/>
      <c r="O927" s="34"/>
      <c r="Q927" s="34">
        <f t="shared" si="155"/>
        <v>0</v>
      </c>
    </row>
    <row r="928" spans="1:17" ht="12.75">
      <c r="A928" s="154"/>
      <c r="B928" s="182" t="s">
        <v>785</v>
      </c>
      <c r="C928" s="154" t="s">
        <v>772</v>
      </c>
      <c r="D928" s="170">
        <v>41</v>
      </c>
      <c r="E928" s="171"/>
      <c r="F928" s="33">
        <f t="shared" si="156"/>
        <v>0</v>
      </c>
      <c r="G928" s="34">
        <f t="shared" si="154"/>
        <v>8.860655737704919</v>
      </c>
      <c r="H928" s="33">
        <f t="shared" si="157"/>
        <v>363.28688524590166</v>
      </c>
      <c r="I928" s="33">
        <f t="shared" si="158"/>
        <v>10.81</v>
      </c>
      <c r="J928" s="147">
        <f t="shared" si="159"/>
        <v>443.21000000000004</v>
      </c>
      <c r="K928" s="2"/>
      <c r="N928" s="159"/>
      <c r="O928" s="34">
        <v>10.81</v>
      </c>
      <c r="Q928" s="34">
        <f t="shared" si="155"/>
        <v>8.860655737704919</v>
      </c>
    </row>
    <row r="929" spans="1:17" ht="12.75">
      <c r="A929" s="154"/>
      <c r="B929" s="182" t="s">
        <v>786</v>
      </c>
      <c r="C929" s="154" t="s">
        <v>772</v>
      </c>
      <c r="D929" s="170">
        <v>48</v>
      </c>
      <c r="E929" s="171"/>
      <c r="F929" s="33">
        <f t="shared" si="156"/>
        <v>0</v>
      </c>
      <c r="G929" s="34">
        <f t="shared" si="154"/>
        <v>7.647540983606557</v>
      </c>
      <c r="H929" s="33">
        <f t="shared" si="157"/>
        <v>367.08196721311475</v>
      </c>
      <c r="I929" s="33">
        <f t="shared" si="158"/>
        <v>9.33</v>
      </c>
      <c r="J929" s="147">
        <f t="shared" si="159"/>
        <v>447.84000000000003</v>
      </c>
      <c r="K929" s="2"/>
      <c r="N929" s="159"/>
      <c r="O929" s="34">
        <v>9.33</v>
      </c>
      <c r="Q929" s="34">
        <f t="shared" si="155"/>
        <v>7.647540983606557</v>
      </c>
    </row>
    <row r="930" spans="1:17" ht="12.75">
      <c r="A930" s="154"/>
      <c r="B930" s="182" t="s">
        <v>787</v>
      </c>
      <c r="C930" s="154" t="s">
        <v>772</v>
      </c>
      <c r="D930" s="170">
        <v>35</v>
      </c>
      <c r="E930" s="171"/>
      <c r="F930" s="33">
        <f t="shared" si="156"/>
        <v>0</v>
      </c>
      <c r="G930" s="34">
        <f t="shared" si="154"/>
        <v>10.467213114754099</v>
      </c>
      <c r="H930" s="33">
        <f t="shared" si="157"/>
        <v>366.3524590163935</v>
      </c>
      <c r="I930" s="33">
        <f t="shared" si="158"/>
        <v>12.77</v>
      </c>
      <c r="J930" s="147">
        <f t="shared" si="159"/>
        <v>446.95</v>
      </c>
      <c r="K930" s="2"/>
      <c r="N930" s="159"/>
      <c r="O930" s="34">
        <v>12.77</v>
      </c>
      <c r="Q930" s="34">
        <f t="shared" si="155"/>
        <v>10.467213114754099</v>
      </c>
    </row>
    <row r="931" spans="1:17" ht="12.75">
      <c r="A931" s="154"/>
      <c r="B931" s="182" t="s">
        <v>788</v>
      </c>
      <c r="C931" s="154" t="s">
        <v>772</v>
      </c>
      <c r="D931" s="170">
        <v>15</v>
      </c>
      <c r="E931" s="171"/>
      <c r="F931" s="33">
        <f t="shared" si="156"/>
        <v>0</v>
      </c>
      <c r="G931" s="34">
        <f t="shared" si="154"/>
        <v>11.524590163934427</v>
      </c>
      <c r="H931" s="33">
        <f t="shared" si="157"/>
        <v>172.8688524590164</v>
      </c>
      <c r="I931" s="33">
        <f t="shared" si="158"/>
        <v>14.06</v>
      </c>
      <c r="J931" s="147">
        <f t="shared" si="159"/>
        <v>210.9</v>
      </c>
      <c r="K931" s="2"/>
      <c r="N931" s="159"/>
      <c r="O931" s="34">
        <v>14.06</v>
      </c>
      <c r="Q931" s="34">
        <f t="shared" si="155"/>
        <v>11.524590163934427</v>
      </c>
    </row>
    <row r="932" spans="1:17" ht="12.75">
      <c r="A932" s="173" t="s">
        <v>789</v>
      </c>
      <c r="B932" s="43" t="s">
        <v>726</v>
      </c>
      <c r="C932" s="27"/>
      <c r="D932" s="24"/>
      <c r="E932" s="34"/>
      <c r="F932" s="24"/>
      <c r="G932" s="34">
        <f t="shared" si="154"/>
        <v>0</v>
      </c>
      <c r="H932" s="33">
        <f t="shared" si="157"/>
        <v>0</v>
      </c>
      <c r="I932" s="33">
        <f t="shared" si="158"/>
        <v>0</v>
      </c>
      <c r="J932" s="147">
        <f t="shared" si="159"/>
        <v>0</v>
      </c>
      <c r="K932" s="2"/>
      <c r="N932" s="159"/>
      <c r="O932" s="34"/>
      <c r="Q932" s="34">
        <f t="shared" si="155"/>
        <v>0</v>
      </c>
    </row>
    <row r="933" spans="1:17" ht="12.75">
      <c r="A933" s="154"/>
      <c r="B933" s="182" t="s">
        <v>790</v>
      </c>
      <c r="C933" s="154" t="s">
        <v>772</v>
      </c>
      <c r="D933" s="170">
        <v>41</v>
      </c>
      <c r="E933" s="171"/>
      <c r="F933" s="33">
        <f t="shared" si="156"/>
        <v>0</v>
      </c>
      <c r="G933" s="34">
        <f t="shared" si="154"/>
        <v>22.959016393442624</v>
      </c>
      <c r="H933" s="33">
        <f t="shared" si="157"/>
        <v>941.3196721311476</v>
      </c>
      <c r="I933" s="33">
        <f t="shared" si="158"/>
        <v>28.01</v>
      </c>
      <c r="J933" s="147">
        <f t="shared" si="159"/>
        <v>1148.41</v>
      </c>
      <c r="K933" s="2"/>
      <c r="N933" s="161"/>
      <c r="O933" s="34">
        <v>28.01</v>
      </c>
      <c r="Q933" s="34">
        <f t="shared" si="155"/>
        <v>22.959016393442624</v>
      </c>
    </row>
    <row r="934" spans="1:17" ht="12.75">
      <c r="A934" s="154"/>
      <c r="B934" s="182" t="s">
        <v>791</v>
      </c>
      <c r="C934" s="154" t="s">
        <v>772</v>
      </c>
      <c r="D934" s="170">
        <v>2</v>
      </c>
      <c r="E934" s="171"/>
      <c r="F934" s="33">
        <f t="shared" si="156"/>
        <v>0</v>
      </c>
      <c r="G934" s="34">
        <f t="shared" si="154"/>
        <v>0.7213114754098361</v>
      </c>
      <c r="H934" s="33">
        <f t="shared" si="157"/>
        <v>1.4426229508196722</v>
      </c>
      <c r="I934" s="33">
        <f t="shared" si="158"/>
        <v>0.88</v>
      </c>
      <c r="J934" s="147">
        <f t="shared" si="159"/>
        <v>1.76</v>
      </c>
      <c r="K934" s="2"/>
      <c r="N934" s="159"/>
      <c r="O934" s="34">
        <v>0.88</v>
      </c>
      <c r="Q934" s="34">
        <f t="shared" si="155"/>
        <v>0.7213114754098361</v>
      </c>
    </row>
    <row r="935" spans="1:17" ht="12.75">
      <c r="A935" s="173" t="s">
        <v>792</v>
      </c>
      <c r="B935" s="43" t="s">
        <v>793</v>
      </c>
      <c r="C935" s="27"/>
      <c r="D935" s="24"/>
      <c r="E935" s="34"/>
      <c r="F935" s="24"/>
      <c r="G935" s="34">
        <f t="shared" si="154"/>
        <v>0</v>
      </c>
      <c r="H935" s="33">
        <f t="shared" si="157"/>
        <v>0</v>
      </c>
      <c r="I935" s="33">
        <f t="shared" si="158"/>
        <v>0</v>
      </c>
      <c r="J935" s="147">
        <f t="shared" si="159"/>
        <v>0</v>
      </c>
      <c r="K935" s="2"/>
      <c r="N935" s="159"/>
      <c r="O935" s="34"/>
      <c r="Q935" s="34">
        <f t="shared" si="155"/>
        <v>0</v>
      </c>
    </row>
    <row r="936" spans="1:17" ht="12.75">
      <c r="A936" s="154"/>
      <c r="B936" s="182" t="s">
        <v>794</v>
      </c>
      <c r="C936" s="154" t="s">
        <v>772</v>
      </c>
      <c r="D936" s="170">
        <v>2</v>
      </c>
      <c r="E936" s="171"/>
      <c r="F936" s="33">
        <f t="shared" si="156"/>
        <v>0</v>
      </c>
      <c r="G936" s="34">
        <f t="shared" si="154"/>
        <v>6.163934426229508</v>
      </c>
      <c r="H936" s="33">
        <f t="shared" si="157"/>
        <v>12.327868852459016</v>
      </c>
      <c r="I936" s="33">
        <f t="shared" si="158"/>
        <v>7.52</v>
      </c>
      <c r="J936" s="147">
        <f t="shared" si="159"/>
        <v>15.04</v>
      </c>
      <c r="K936" s="2"/>
      <c r="N936" s="159"/>
      <c r="O936" s="34">
        <v>7.52</v>
      </c>
      <c r="Q936" s="34">
        <f t="shared" si="155"/>
        <v>6.163934426229508</v>
      </c>
    </row>
    <row r="937" spans="1:17" ht="12.75">
      <c r="A937" s="154"/>
      <c r="B937" s="182" t="s">
        <v>795</v>
      </c>
      <c r="C937" s="154" t="s">
        <v>772</v>
      </c>
      <c r="D937" s="170">
        <v>1</v>
      </c>
      <c r="E937" s="171"/>
      <c r="F937" s="33">
        <f t="shared" si="156"/>
        <v>0</v>
      </c>
      <c r="G937" s="34">
        <f t="shared" si="154"/>
        <v>148.63114754098362</v>
      </c>
      <c r="H937" s="33">
        <f t="shared" si="157"/>
        <v>148.63114754098362</v>
      </c>
      <c r="I937" s="33">
        <f t="shared" si="158"/>
        <v>181.33</v>
      </c>
      <c r="J937" s="147">
        <f t="shared" si="159"/>
        <v>181.33</v>
      </c>
      <c r="K937" s="2"/>
      <c r="N937" s="159"/>
      <c r="O937" s="34">
        <v>181.33</v>
      </c>
      <c r="Q937" s="34">
        <f t="shared" si="155"/>
        <v>148.63114754098362</v>
      </c>
    </row>
    <row r="938" spans="1:17" ht="12.75">
      <c r="A938" s="178"/>
      <c r="B938" s="183" t="s">
        <v>796</v>
      </c>
      <c r="C938" s="178" t="s">
        <v>772</v>
      </c>
      <c r="D938" s="170">
        <v>2</v>
      </c>
      <c r="E938" s="184"/>
      <c r="F938" s="33">
        <f t="shared" si="156"/>
        <v>0</v>
      </c>
      <c r="G938" s="34">
        <f t="shared" si="154"/>
        <v>53.17213114754099</v>
      </c>
      <c r="H938" s="33">
        <f t="shared" si="157"/>
        <v>106.34426229508198</v>
      </c>
      <c r="I938" s="33">
        <f t="shared" si="158"/>
        <v>64.87</v>
      </c>
      <c r="J938" s="147">
        <f t="shared" si="159"/>
        <v>129.74</v>
      </c>
      <c r="K938" s="2"/>
      <c r="N938" s="159"/>
      <c r="O938" s="34">
        <v>64.87</v>
      </c>
      <c r="Q938" s="34">
        <f t="shared" si="155"/>
        <v>53.17213114754099</v>
      </c>
    </row>
    <row r="939" spans="1:17" ht="12.75">
      <c r="A939" s="178"/>
      <c r="B939" s="182" t="s">
        <v>797</v>
      </c>
      <c r="C939" s="154" t="s">
        <v>772</v>
      </c>
      <c r="D939" s="170">
        <v>1</v>
      </c>
      <c r="E939" s="184"/>
      <c r="F939" s="33">
        <f t="shared" si="156"/>
        <v>0</v>
      </c>
      <c r="G939" s="34">
        <f t="shared" si="154"/>
        <v>1.2704918032786885</v>
      </c>
      <c r="H939" s="33">
        <f t="shared" si="157"/>
        <v>1.2704918032786885</v>
      </c>
      <c r="I939" s="33">
        <f t="shared" si="158"/>
        <v>1.55</v>
      </c>
      <c r="J939" s="147">
        <f t="shared" si="159"/>
        <v>1.55</v>
      </c>
      <c r="K939" s="2"/>
      <c r="N939" s="159"/>
      <c r="O939" s="34">
        <v>1.55</v>
      </c>
      <c r="Q939" s="34">
        <f t="shared" si="155"/>
        <v>1.2704918032786885</v>
      </c>
    </row>
    <row r="940" spans="1:17" ht="12.75">
      <c r="A940" s="154"/>
      <c r="B940" s="182" t="s">
        <v>798</v>
      </c>
      <c r="C940" s="154" t="s">
        <v>772</v>
      </c>
      <c r="D940" s="170">
        <v>13</v>
      </c>
      <c r="E940" s="171"/>
      <c r="F940" s="33">
        <f t="shared" si="156"/>
        <v>0</v>
      </c>
      <c r="G940" s="34">
        <f t="shared" si="154"/>
        <v>1.2704918032786885</v>
      </c>
      <c r="H940" s="33">
        <f t="shared" si="157"/>
        <v>16.51639344262295</v>
      </c>
      <c r="I940" s="33">
        <f t="shared" si="158"/>
        <v>1.55</v>
      </c>
      <c r="J940" s="147">
        <f t="shared" si="159"/>
        <v>20.150000000000002</v>
      </c>
      <c r="K940" s="2"/>
      <c r="N940" s="159"/>
      <c r="O940" s="34">
        <v>1.55</v>
      </c>
      <c r="Q940" s="34">
        <f t="shared" si="155"/>
        <v>1.2704918032786885</v>
      </c>
    </row>
    <row r="941" spans="1:17" ht="12.75">
      <c r="A941" s="154"/>
      <c r="B941" s="182" t="s">
        <v>799</v>
      </c>
      <c r="C941" s="154" t="s">
        <v>772</v>
      </c>
      <c r="D941" s="170">
        <v>1</v>
      </c>
      <c r="E941" s="171"/>
      <c r="F941" s="33">
        <f t="shared" si="156"/>
        <v>0</v>
      </c>
      <c r="G941" s="34">
        <f t="shared" si="154"/>
        <v>1.2704918032786885</v>
      </c>
      <c r="H941" s="33">
        <f t="shared" si="157"/>
        <v>1.2704918032786885</v>
      </c>
      <c r="I941" s="33">
        <f t="shared" si="158"/>
        <v>1.55</v>
      </c>
      <c r="J941" s="147">
        <f t="shared" si="159"/>
        <v>1.55</v>
      </c>
      <c r="K941" s="2"/>
      <c r="N941" s="159"/>
      <c r="O941" s="34">
        <v>1.55</v>
      </c>
      <c r="Q941" s="34">
        <f t="shared" si="155"/>
        <v>1.2704918032786885</v>
      </c>
    </row>
    <row r="942" spans="1:17" ht="12.75">
      <c r="A942" s="154"/>
      <c r="B942" s="182" t="s">
        <v>800</v>
      </c>
      <c r="C942" s="154" t="s">
        <v>772</v>
      </c>
      <c r="D942" s="170">
        <v>1</v>
      </c>
      <c r="E942" s="171"/>
      <c r="F942" s="33">
        <f t="shared" si="156"/>
        <v>0</v>
      </c>
      <c r="G942" s="34">
        <f t="shared" si="154"/>
        <v>1.2704918032786885</v>
      </c>
      <c r="H942" s="33">
        <f t="shared" si="157"/>
        <v>1.2704918032786885</v>
      </c>
      <c r="I942" s="33">
        <f t="shared" si="158"/>
        <v>1.55</v>
      </c>
      <c r="J942" s="147">
        <f t="shared" si="159"/>
        <v>1.55</v>
      </c>
      <c r="K942" s="2"/>
      <c r="N942" s="159"/>
      <c r="O942" s="34">
        <v>1.55</v>
      </c>
      <c r="Q942" s="34">
        <f t="shared" si="155"/>
        <v>1.2704918032786885</v>
      </c>
    </row>
    <row r="943" spans="1:17" ht="12.75">
      <c r="A943" s="154"/>
      <c r="B943" s="182" t="s">
        <v>801</v>
      </c>
      <c r="C943" s="154" t="s">
        <v>772</v>
      </c>
      <c r="D943" s="170">
        <v>14</v>
      </c>
      <c r="E943" s="171"/>
      <c r="F943" s="33">
        <f t="shared" si="156"/>
        <v>0</v>
      </c>
      <c r="G943" s="34">
        <f t="shared" si="154"/>
        <v>1.0901639344262295</v>
      </c>
      <c r="H943" s="33">
        <f t="shared" si="157"/>
        <v>15.262295081967213</v>
      </c>
      <c r="I943" s="33">
        <f t="shared" si="158"/>
        <v>1.33</v>
      </c>
      <c r="J943" s="147">
        <f t="shared" si="159"/>
        <v>18.62</v>
      </c>
      <c r="K943" s="2"/>
      <c r="N943" s="159"/>
      <c r="O943" s="34">
        <v>1.33</v>
      </c>
      <c r="Q943" s="34">
        <f t="shared" si="155"/>
        <v>1.0901639344262295</v>
      </c>
    </row>
    <row r="944" spans="1:17" ht="12.75">
      <c r="A944" s="173" t="s">
        <v>802</v>
      </c>
      <c r="B944" s="43" t="s">
        <v>803</v>
      </c>
      <c r="C944" s="27"/>
      <c r="D944" s="24"/>
      <c r="E944" s="34"/>
      <c r="F944" s="24"/>
      <c r="G944" s="34">
        <f t="shared" si="154"/>
        <v>0</v>
      </c>
      <c r="H944" s="33">
        <f t="shared" si="157"/>
        <v>0</v>
      </c>
      <c r="I944" s="33">
        <f t="shared" si="158"/>
        <v>0</v>
      </c>
      <c r="J944" s="147">
        <f t="shared" si="159"/>
        <v>0</v>
      </c>
      <c r="K944" s="2"/>
      <c r="N944" s="159"/>
      <c r="O944" s="34"/>
      <c r="Q944" s="34">
        <f t="shared" si="155"/>
        <v>0</v>
      </c>
    </row>
    <row r="945" spans="1:17" ht="12.75">
      <c r="A945" s="154"/>
      <c r="B945" s="31" t="s">
        <v>804</v>
      </c>
      <c r="C945" s="44"/>
      <c r="D945" s="33"/>
      <c r="E945" s="34"/>
      <c r="F945" s="33"/>
      <c r="G945" s="34">
        <f t="shared" si="154"/>
        <v>0</v>
      </c>
      <c r="H945" s="33">
        <f t="shared" si="157"/>
        <v>0</v>
      </c>
      <c r="I945" s="33">
        <f t="shared" si="158"/>
        <v>0</v>
      </c>
      <c r="J945" s="147">
        <f t="shared" si="159"/>
        <v>0</v>
      </c>
      <c r="K945" s="2"/>
      <c r="N945" s="159"/>
      <c r="O945" s="34"/>
      <c r="Q945" s="34">
        <f t="shared" si="155"/>
        <v>0</v>
      </c>
    </row>
    <row r="946" spans="1:17" ht="12.75">
      <c r="A946" s="154"/>
      <c r="B946" s="182" t="s">
        <v>805</v>
      </c>
      <c r="C946" s="154" t="s">
        <v>49</v>
      </c>
      <c r="D946" s="185">
        <v>1</v>
      </c>
      <c r="E946" s="171"/>
      <c r="F946" s="33">
        <f t="shared" si="156"/>
        <v>0</v>
      </c>
      <c r="G946" s="34">
        <f t="shared" si="154"/>
        <v>6.573770491803279</v>
      </c>
      <c r="H946" s="33">
        <f t="shared" si="157"/>
        <v>6.573770491803279</v>
      </c>
      <c r="I946" s="33">
        <f t="shared" si="158"/>
        <v>8.02</v>
      </c>
      <c r="J946" s="147">
        <f t="shared" si="159"/>
        <v>8.02</v>
      </c>
      <c r="K946" s="2"/>
      <c r="N946" s="159"/>
      <c r="O946" s="34">
        <v>8.02</v>
      </c>
      <c r="Q946" s="34">
        <f t="shared" si="155"/>
        <v>6.573770491803279</v>
      </c>
    </row>
    <row r="947" spans="1:17" ht="12.75">
      <c r="A947" s="154"/>
      <c r="B947" s="182" t="s">
        <v>806</v>
      </c>
      <c r="C947" s="154" t="s">
        <v>49</v>
      </c>
      <c r="D947" s="185">
        <v>70</v>
      </c>
      <c r="E947" s="171"/>
      <c r="F947" s="33">
        <f t="shared" si="156"/>
        <v>0</v>
      </c>
      <c r="G947" s="34">
        <f t="shared" si="154"/>
        <v>5.040983606557377</v>
      </c>
      <c r="H947" s="33">
        <f t="shared" si="157"/>
        <v>352.8688524590164</v>
      </c>
      <c r="I947" s="33">
        <f t="shared" si="158"/>
        <v>6.15</v>
      </c>
      <c r="J947" s="147">
        <f t="shared" si="159"/>
        <v>430.5</v>
      </c>
      <c r="K947" s="2"/>
      <c r="N947" s="159"/>
      <c r="O947" s="34">
        <v>6.15</v>
      </c>
      <c r="Q947" s="34">
        <f t="shared" si="155"/>
        <v>5.040983606557377</v>
      </c>
    </row>
    <row r="948" spans="1:17" ht="12.75">
      <c r="A948" s="154"/>
      <c r="B948" s="31" t="s">
        <v>807</v>
      </c>
      <c r="C948" s="44"/>
      <c r="D948" s="33"/>
      <c r="E948" s="34"/>
      <c r="F948" s="33"/>
      <c r="G948" s="34">
        <f t="shared" si="154"/>
        <v>0</v>
      </c>
      <c r="H948" s="33">
        <f t="shared" si="157"/>
        <v>0</v>
      </c>
      <c r="I948" s="33">
        <f t="shared" si="158"/>
        <v>0</v>
      </c>
      <c r="J948" s="147">
        <f t="shared" si="159"/>
        <v>0</v>
      </c>
      <c r="K948" s="2"/>
      <c r="N948" s="159"/>
      <c r="O948" s="34"/>
      <c r="Q948" s="34">
        <f t="shared" si="155"/>
        <v>0</v>
      </c>
    </row>
    <row r="949" spans="1:17" ht="12.75">
      <c r="A949" s="154"/>
      <c r="B949" s="182" t="s">
        <v>806</v>
      </c>
      <c r="C949" s="154" t="s">
        <v>49</v>
      </c>
      <c r="D949" s="185">
        <v>10</v>
      </c>
      <c r="E949" s="171"/>
      <c r="F949" s="33">
        <f t="shared" si="156"/>
        <v>0</v>
      </c>
      <c r="G949" s="34">
        <f t="shared" si="154"/>
        <v>17.450819672131146</v>
      </c>
      <c r="H949" s="33">
        <f t="shared" si="157"/>
        <v>174.50819672131146</v>
      </c>
      <c r="I949" s="33">
        <f t="shared" si="158"/>
        <v>21.29</v>
      </c>
      <c r="J949" s="147">
        <f t="shared" si="159"/>
        <v>212.89999999999998</v>
      </c>
      <c r="K949" s="2"/>
      <c r="N949" s="159"/>
      <c r="O949" s="34">
        <v>21.29</v>
      </c>
      <c r="Q949" s="34">
        <f t="shared" si="155"/>
        <v>17.450819672131146</v>
      </c>
    </row>
    <row r="950" spans="1:17" ht="12.75">
      <c r="A950" s="154"/>
      <c r="B950" s="31" t="s">
        <v>808</v>
      </c>
      <c r="C950" s="44"/>
      <c r="D950" s="33"/>
      <c r="E950" s="34"/>
      <c r="F950" s="33"/>
      <c r="G950" s="34">
        <f t="shared" si="154"/>
        <v>0</v>
      </c>
      <c r="H950" s="33">
        <f t="shared" si="157"/>
        <v>0</v>
      </c>
      <c r="I950" s="33">
        <f t="shared" si="158"/>
        <v>0</v>
      </c>
      <c r="J950" s="147">
        <f t="shared" si="159"/>
        <v>0</v>
      </c>
      <c r="K950" s="2"/>
      <c r="N950" s="159"/>
      <c r="O950" s="34"/>
      <c r="Q950" s="34">
        <f t="shared" si="155"/>
        <v>0</v>
      </c>
    </row>
    <row r="951" spans="1:17" ht="12.75">
      <c r="A951" s="154"/>
      <c r="B951" s="182" t="s">
        <v>806</v>
      </c>
      <c r="C951" s="154" t="s">
        <v>49</v>
      </c>
      <c r="D951" s="185">
        <v>45</v>
      </c>
      <c r="E951" s="171"/>
      <c r="F951" s="33">
        <f t="shared" si="156"/>
        <v>0</v>
      </c>
      <c r="G951" s="34">
        <f t="shared" si="154"/>
        <v>17.450819672131146</v>
      </c>
      <c r="H951" s="33">
        <f t="shared" si="157"/>
        <v>785.2868852459015</v>
      </c>
      <c r="I951" s="33">
        <f t="shared" si="158"/>
        <v>21.29</v>
      </c>
      <c r="J951" s="147">
        <f t="shared" si="159"/>
        <v>958.05</v>
      </c>
      <c r="K951" s="2"/>
      <c r="N951" s="159"/>
      <c r="O951" s="34">
        <v>21.29</v>
      </c>
      <c r="Q951" s="34">
        <f t="shared" si="155"/>
        <v>17.450819672131146</v>
      </c>
    </row>
    <row r="952" spans="1:17" ht="12.75">
      <c r="A952" s="154"/>
      <c r="B952" s="31" t="s">
        <v>809</v>
      </c>
      <c r="C952" s="44"/>
      <c r="D952" s="33"/>
      <c r="E952" s="34"/>
      <c r="F952" s="33"/>
      <c r="G952" s="34">
        <f t="shared" si="154"/>
        <v>0</v>
      </c>
      <c r="H952" s="33">
        <f t="shared" si="157"/>
        <v>0</v>
      </c>
      <c r="I952" s="33">
        <f t="shared" si="158"/>
        <v>0</v>
      </c>
      <c r="J952" s="147">
        <f t="shared" si="159"/>
        <v>0</v>
      </c>
      <c r="K952" s="2"/>
      <c r="O952" s="34"/>
      <c r="Q952" s="34">
        <f t="shared" si="155"/>
        <v>0</v>
      </c>
    </row>
    <row r="953" spans="1:17" ht="12.75">
      <c r="A953" s="154"/>
      <c r="B953" s="182" t="s">
        <v>810</v>
      </c>
      <c r="C953" s="154" t="s">
        <v>49</v>
      </c>
      <c r="D953" s="185">
        <v>10</v>
      </c>
      <c r="E953" s="171"/>
      <c r="F953" s="33">
        <f t="shared" si="156"/>
        <v>0</v>
      </c>
      <c r="G953" s="34">
        <f t="shared" si="154"/>
        <v>14.500000000000002</v>
      </c>
      <c r="H953" s="33">
        <f t="shared" si="157"/>
        <v>145.00000000000003</v>
      </c>
      <c r="I953" s="33">
        <f t="shared" si="158"/>
        <v>17.69</v>
      </c>
      <c r="J953" s="147">
        <f t="shared" si="159"/>
        <v>176.9</v>
      </c>
      <c r="K953" s="2"/>
      <c r="O953" s="34">
        <v>17.69</v>
      </c>
      <c r="Q953" s="34">
        <f t="shared" si="155"/>
        <v>14.500000000000002</v>
      </c>
    </row>
    <row r="954" spans="1:17" ht="12.75">
      <c r="A954" s="154"/>
      <c r="B954" s="31" t="s">
        <v>811</v>
      </c>
      <c r="C954" s="44"/>
      <c r="D954" s="33"/>
      <c r="E954" s="34"/>
      <c r="F954" s="33"/>
      <c r="G954" s="34">
        <f t="shared" si="154"/>
        <v>0</v>
      </c>
      <c r="H954" s="33">
        <f t="shared" si="157"/>
        <v>0</v>
      </c>
      <c r="I954" s="33">
        <f t="shared" si="158"/>
        <v>0</v>
      </c>
      <c r="J954" s="147">
        <f t="shared" si="159"/>
        <v>0</v>
      </c>
      <c r="K954" s="2"/>
      <c r="O954" s="34"/>
      <c r="Q954" s="34">
        <f t="shared" si="155"/>
        <v>0</v>
      </c>
    </row>
    <row r="955" spans="1:17" ht="12.75">
      <c r="A955" s="154"/>
      <c r="B955" s="182" t="s">
        <v>806</v>
      </c>
      <c r="C955" s="154" t="s">
        <v>93</v>
      </c>
      <c r="D955" s="185">
        <v>75</v>
      </c>
      <c r="E955" s="171"/>
      <c r="F955" s="33">
        <f t="shared" si="156"/>
        <v>0</v>
      </c>
      <c r="G955" s="34">
        <f t="shared" si="154"/>
        <v>0.8934426229508198</v>
      </c>
      <c r="H955" s="33">
        <f t="shared" si="157"/>
        <v>67.00819672131148</v>
      </c>
      <c r="I955" s="33">
        <f t="shared" si="158"/>
        <v>1.09</v>
      </c>
      <c r="J955" s="147">
        <f t="shared" si="159"/>
        <v>81.75</v>
      </c>
      <c r="K955" s="2"/>
      <c r="O955" s="34">
        <v>1.09</v>
      </c>
      <c r="Q955" s="34">
        <f t="shared" si="155"/>
        <v>0.8934426229508198</v>
      </c>
    </row>
    <row r="956" spans="1:17" ht="12.75">
      <c r="A956" s="154"/>
      <c r="B956" s="182" t="s">
        <v>812</v>
      </c>
      <c r="C956" s="154" t="s">
        <v>93</v>
      </c>
      <c r="D956" s="185">
        <v>75</v>
      </c>
      <c r="E956" s="171"/>
      <c r="F956" s="33">
        <f t="shared" si="156"/>
        <v>0</v>
      </c>
      <c r="G956" s="34">
        <f t="shared" si="154"/>
        <v>0.8442622950819673</v>
      </c>
      <c r="H956" s="33">
        <f t="shared" si="157"/>
        <v>63.31967213114754</v>
      </c>
      <c r="I956" s="33">
        <f t="shared" si="158"/>
        <v>1.03</v>
      </c>
      <c r="J956" s="147">
        <f t="shared" si="159"/>
        <v>77.25</v>
      </c>
      <c r="K956" s="2"/>
      <c r="O956" s="34">
        <v>1.03</v>
      </c>
      <c r="Q956" s="34">
        <f t="shared" si="155"/>
        <v>0.8442622950819673</v>
      </c>
    </row>
    <row r="957" spans="1:17" ht="12.75">
      <c r="A957" s="154"/>
      <c r="B957" s="182" t="s">
        <v>813</v>
      </c>
      <c r="C957" s="154" t="s">
        <v>93</v>
      </c>
      <c r="D957" s="185">
        <v>75</v>
      </c>
      <c r="E957" s="171"/>
      <c r="F957" s="33">
        <f t="shared" si="156"/>
        <v>0</v>
      </c>
      <c r="G957" s="34">
        <f t="shared" si="154"/>
        <v>0.18852459016393444</v>
      </c>
      <c r="H957" s="33">
        <f t="shared" si="157"/>
        <v>14.139344262295083</v>
      </c>
      <c r="I957" s="33">
        <f t="shared" si="158"/>
        <v>0.23</v>
      </c>
      <c r="J957" s="147">
        <f t="shared" si="159"/>
        <v>17.25</v>
      </c>
      <c r="K957" s="2"/>
      <c r="O957" s="34">
        <v>0.23</v>
      </c>
      <c r="Q957" s="34">
        <f t="shared" si="155"/>
        <v>0.18852459016393444</v>
      </c>
    </row>
    <row r="958" spans="1:17" ht="12.75">
      <c r="A958" s="154"/>
      <c r="B958" s="182" t="s">
        <v>814</v>
      </c>
      <c r="C958" s="154" t="s">
        <v>93</v>
      </c>
      <c r="D958" s="185">
        <v>75</v>
      </c>
      <c r="E958" s="171"/>
      <c r="F958" s="33">
        <f t="shared" si="156"/>
        <v>0</v>
      </c>
      <c r="G958" s="34">
        <f t="shared" si="154"/>
        <v>0.3278688524590164</v>
      </c>
      <c r="H958" s="33">
        <f t="shared" si="157"/>
        <v>24.590163934426233</v>
      </c>
      <c r="I958" s="33">
        <f t="shared" si="158"/>
        <v>0.4</v>
      </c>
      <c r="J958" s="147">
        <f t="shared" si="159"/>
        <v>30</v>
      </c>
      <c r="K958" s="2"/>
      <c r="O958" s="34">
        <v>0.4</v>
      </c>
      <c r="Q958" s="34">
        <f t="shared" si="155"/>
        <v>0.3278688524590164</v>
      </c>
    </row>
    <row r="959" spans="1:17" ht="12.75">
      <c r="A959" s="154"/>
      <c r="B959" s="182" t="s">
        <v>815</v>
      </c>
      <c r="C959" s="154" t="s">
        <v>93</v>
      </c>
      <c r="D959" s="185">
        <v>75</v>
      </c>
      <c r="E959" s="171"/>
      <c r="F959" s="33">
        <f t="shared" si="156"/>
        <v>0</v>
      </c>
      <c r="G959" s="34">
        <f t="shared" si="154"/>
        <v>0.12295081967213115</v>
      </c>
      <c r="H959" s="33">
        <f t="shared" si="157"/>
        <v>9.221311475409836</v>
      </c>
      <c r="I959" s="33">
        <f t="shared" si="158"/>
        <v>0.15</v>
      </c>
      <c r="J959" s="147">
        <f t="shared" si="159"/>
        <v>11.25</v>
      </c>
      <c r="K959" s="2"/>
      <c r="O959" s="34">
        <v>0.15</v>
      </c>
      <c r="Q959" s="34">
        <f t="shared" si="155"/>
        <v>0.12295081967213115</v>
      </c>
    </row>
    <row r="960" spans="1:17" ht="12.75">
      <c r="A960" s="154"/>
      <c r="B960" s="182" t="s">
        <v>816</v>
      </c>
      <c r="C960" s="154" t="s">
        <v>93</v>
      </c>
      <c r="D960" s="185">
        <v>100</v>
      </c>
      <c r="E960" s="171"/>
      <c r="F960" s="33">
        <f t="shared" si="156"/>
        <v>0</v>
      </c>
      <c r="G960" s="34">
        <f t="shared" si="154"/>
        <v>0.0819672131147541</v>
      </c>
      <c r="H960" s="33">
        <f t="shared" si="157"/>
        <v>8.196721311475411</v>
      </c>
      <c r="I960" s="33">
        <f t="shared" si="158"/>
        <v>0.1</v>
      </c>
      <c r="J960" s="147">
        <f t="shared" si="159"/>
        <v>10</v>
      </c>
      <c r="K960" s="2"/>
      <c r="O960" s="34">
        <v>0.1</v>
      </c>
      <c r="Q960" s="34">
        <f t="shared" si="155"/>
        <v>0.0819672131147541</v>
      </c>
    </row>
    <row r="961" spans="1:17" ht="12.75">
      <c r="A961" s="215" t="s">
        <v>817</v>
      </c>
      <c r="B961" s="215"/>
      <c r="C961" s="215"/>
      <c r="D961" s="215"/>
      <c r="E961" s="215"/>
      <c r="F961" s="24">
        <f>SUM(F917:F960)</f>
        <v>0</v>
      </c>
      <c r="G961" s="34">
        <f t="shared" si="154"/>
        <v>0</v>
      </c>
      <c r="H961" s="24">
        <f>SUM(H915:H960)</f>
        <v>6167.516393442623</v>
      </c>
      <c r="I961" s="34"/>
      <c r="J961" s="24">
        <f>SUM(J915:J960)</f>
        <v>7524.37</v>
      </c>
      <c r="K961" s="2"/>
      <c r="L961" s="146"/>
      <c r="M961" s="146"/>
      <c r="O961" s="34"/>
      <c r="Q961" s="34">
        <f t="shared" si="155"/>
        <v>0</v>
      </c>
    </row>
    <row r="962" spans="1:17" ht="12.75">
      <c r="A962" s="216"/>
      <c r="B962" s="216"/>
      <c r="C962" s="216"/>
      <c r="D962" s="216"/>
      <c r="E962" s="216"/>
      <c r="F962" s="216"/>
      <c r="G962" s="34">
        <f t="shared" si="154"/>
        <v>0</v>
      </c>
      <c r="H962" s="172"/>
      <c r="I962" s="172"/>
      <c r="J962" s="159"/>
      <c r="K962" s="2"/>
      <c r="L962" s="159"/>
      <c r="M962" s="159"/>
      <c r="Q962" s="34">
        <f t="shared" si="155"/>
        <v>0</v>
      </c>
    </row>
    <row r="963" spans="1:17" ht="12.75">
      <c r="A963" s="173" t="s">
        <v>818</v>
      </c>
      <c r="B963" s="209" t="s">
        <v>819</v>
      </c>
      <c r="C963" s="210"/>
      <c r="D963" s="210"/>
      <c r="E963" s="210"/>
      <c r="F963" s="210"/>
      <c r="G963" s="34">
        <f t="shared" si="154"/>
        <v>0</v>
      </c>
      <c r="H963" s="34"/>
      <c r="I963" s="34"/>
      <c r="J963" s="160"/>
      <c r="K963" s="2"/>
      <c r="O963" s="34"/>
      <c r="Q963" s="34">
        <f t="shared" si="155"/>
        <v>0</v>
      </c>
    </row>
    <row r="964" spans="1:17" ht="25.5">
      <c r="A964" s="154"/>
      <c r="B964" s="52" t="s">
        <v>820</v>
      </c>
      <c r="C964" s="178" t="s">
        <v>93</v>
      </c>
      <c r="D964" s="170">
        <v>12</v>
      </c>
      <c r="E964" s="171"/>
      <c r="F964" s="160">
        <f aca="true" t="shared" si="160" ref="F964:F986">E964*D964</f>
        <v>0</v>
      </c>
      <c r="G964" s="34">
        <f t="shared" si="154"/>
        <v>57.79508196721312</v>
      </c>
      <c r="H964" s="33">
        <f aca="true" t="shared" si="161" ref="H964:H986">D964*G964</f>
        <v>693.5409836065575</v>
      </c>
      <c r="I964" s="33">
        <f aca="true" t="shared" si="162" ref="I964:I986">G964+G964*$K$12</f>
        <v>70.51</v>
      </c>
      <c r="J964" s="147">
        <f aca="true" t="shared" si="163" ref="J964:J986">D964*I964</f>
        <v>846.1200000000001</v>
      </c>
      <c r="K964" s="2"/>
      <c r="O964" s="34">
        <v>70.51</v>
      </c>
      <c r="Q964" s="34">
        <f t="shared" si="155"/>
        <v>57.79508196721312</v>
      </c>
    </row>
    <row r="965" spans="1:17" ht="12.75">
      <c r="A965" s="154"/>
      <c r="B965" s="169" t="s">
        <v>821</v>
      </c>
      <c r="C965" s="154" t="s">
        <v>93</v>
      </c>
      <c r="D965" s="170">
        <v>6</v>
      </c>
      <c r="E965" s="171"/>
      <c r="F965" s="160">
        <f t="shared" si="160"/>
        <v>0</v>
      </c>
      <c r="G965" s="34">
        <f t="shared" si="154"/>
        <v>19.51639344262295</v>
      </c>
      <c r="H965" s="33">
        <f t="shared" si="161"/>
        <v>117.0983606557377</v>
      </c>
      <c r="I965" s="33">
        <f t="shared" si="162"/>
        <v>23.81</v>
      </c>
      <c r="J965" s="147">
        <f t="shared" si="163"/>
        <v>142.85999999999999</v>
      </c>
      <c r="K965" s="2"/>
      <c r="O965" s="34">
        <v>23.81</v>
      </c>
      <c r="Q965" s="34">
        <f t="shared" si="155"/>
        <v>19.51639344262295</v>
      </c>
    </row>
    <row r="966" spans="1:17" ht="12.75">
      <c r="A966" s="154"/>
      <c r="B966" s="169" t="s">
        <v>822</v>
      </c>
      <c r="C966" s="154" t="s">
        <v>93</v>
      </c>
      <c r="D966" s="170">
        <v>1</v>
      </c>
      <c r="E966" s="171"/>
      <c r="F966" s="160">
        <f t="shared" si="160"/>
        <v>0</v>
      </c>
      <c r="G966" s="34">
        <f t="shared" si="154"/>
        <v>34.442622950819676</v>
      </c>
      <c r="H966" s="33">
        <f t="shared" si="161"/>
        <v>34.442622950819676</v>
      </c>
      <c r="I966" s="33">
        <f t="shared" si="162"/>
        <v>42.02</v>
      </c>
      <c r="J966" s="147">
        <f t="shared" si="163"/>
        <v>42.02</v>
      </c>
      <c r="K966" s="2"/>
      <c r="O966" s="34">
        <v>42.02</v>
      </c>
      <c r="Q966" s="34">
        <f t="shared" si="155"/>
        <v>34.442622950819676</v>
      </c>
    </row>
    <row r="967" spans="1:17" ht="12.75">
      <c r="A967" s="154"/>
      <c r="B967" s="169" t="s">
        <v>823</v>
      </c>
      <c r="C967" s="154" t="s">
        <v>93</v>
      </c>
      <c r="D967" s="170">
        <v>2</v>
      </c>
      <c r="E967" s="171"/>
      <c r="F967" s="160">
        <f t="shared" si="160"/>
        <v>0</v>
      </c>
      <c r="G967" s="34">
        <f t="shared" si="154"/>
        <v>22.352459016393443</v>
      </c>
      <c r="H967" s="33">
        <f t="shared" si="161"/>
        <v>44.704918032786885</v>
      </c>
      <c r="I967" s="33">
        <f t="shared" si="162"/>
        <v>27.27</v>
      </c>
      <c r="J967" s="147">
        <f t="shared" si="163"/>
        <v>54.54</v>
      </c>
      <c r="K967" s="2"/>
      <c r="O967" s="34">
        <v>27.27</v>
      </c>
      <c r="Q967" s="34">
        <f t="shared" si="155"/>
        <v>22.352459016393443</v>
      </c>
    </row>
    <row r="968" spans="1:17" ht="12.75">
      <c r="A968" s="154"/>
      <c r="B968" s="169" t="s">
        <v>824</v>
      </c>
      <c r="C968" s="154" t="s">
        <v>93</v>
      </c>
      <c r="D968" s="170">
        <v>15</v>
      </c>
      <c r="E968" s="171"/>
      <c r="F968" s="160">
        <f t="shared" si="160"/>
        <v>0</v>
      </c>
      <c r="G968" s="34">
        <f t="shared" si="154"/>
        <v>2.6885245901639343</v>
      </c>
      <c r="H968" s="33">
        <f t="shared" si="161"/>
        <v>40.32786885245901</v>
      </c>
      <c r="I968" s="33">
        <f t="shared" si="162"/>
        <v>3.28</v>
      </c>
      <c r="J968" s="147">
        <f t="shared" si="163"/>
        <v>49.199999999999996</v>
      </c>
      <c r="K968" s="2"/>
      <c r="N968" s="166"/>
      <c r="O968" s="34">
        <v>3.28</v>
      </c>
      <c r="Q968" s="34">
        <f t="shared" si="155"/>
        <v>2.6885245901639343</v>
      </c>
    </row>
    <row r="969" spans="1:17" ht="12.75">
      <c r="A969" s="154"/>
      <c r="B969" s="169" t="s">
        <v>825</v>
      </c>
      <c r="C969" s="154" t="s">
        <v>93</v>
      </c>
      <c r="D969" s="170">
        <v>4</v>
      </c>
      <c r="E969" s="171"/>
      <c r="F969" s="160">
        <f t="shared" si="160"/>
        <v>0</v>
      </c>
      <c r="G969" s="34">
        <f t="shared" si="154"/>
        <v>2.418032786885246</v>
      </c>
      <c r="H969" s="33">
        <f t="shared" si="161"/>
        <v>9.672131147540984</v>
      </c>
      <c r="I969" s="33">
        <f t="shared" si="162"/>
        <v>2.95</v>
      </c>
      <c r="J969" s="147">
        <f t="shared" si="163"/>
        <v>11.8</v>
      </c>
      <c r="K969" s="2"/>
      <c r="O969" s="34">
        <v>2.95</v>
      </c>
      <c r="Q969" s="34">
        <f t="shared" si="155"/>
        <v>2.418032786885246</v>
      </c>
    </row>
    <row r="970" spans="1:17" ht="12.75">
      <c r="A970" s="154"/>
      <c r="B970" s="169" t="s">
        <v>826</v>
      </c>
      <c r="C970" s="154" t="s">
        <v>93</v>
      </c>
      <c r="D970" s="170">
        <v>40</v>
      </c>
      <c r="E970" s="171"/>
      <c r="F970" s="160">
        <f t="shared" si="160"/>
        <v>0</v>
      </c>
      <c r="G970" s="34">
        <f t="shared" si="154"/>
        <v>56.79508196721312</v>
      </c>
      <c r="H970" s="33">
        <f t="shared" si="161"/>
        <v>2271.803278688525</v>
      </c>
      <c r="I970" s="33">
        <f t="shared" si="162"/>
        <v>69.29</v>
      </c>
      <c r="J970" s="147">
        <f t="shared" si="163"/>
        <v>2771.6000000000004</v>
      </c>
      <c r="K970" s="2"/>
      <c r="O970" s="34">
        <v>69.29</v>
      </c>
      <c r="Q970" s="34">
        <f t="shared" si="155"/>
        <v>56.79508196721312</v>
      </c>
    </row>
    <row r="971" spans="1:17" ht="12.75">
      <c r="A971" s="154"/>
      <c r="B971" s="169" t="s">
        <v>827</v>
      </c>
      <c r="C971" s="154" t="s">
        <v>93</v>
      </c>
      <c r="D971" s="170">
        <v>20</v>
      </c>
      <c r="E971" s="171"/>
      <c r="F971" s="160">
        <f t="shared" si="160"/>
        <v>0</v>
      </c>
      <c r="G971" s="34">
        <f t="shared" si="154"/>
        <v>6.647540983606557</v>
      </c>
      <c r="H971" s="33">
        <f t="shared" si="161"/>
        <v>132.95081967213116</v>
      </c>
      <c r="I971" s="33">
        <f t="shared" si="162"/>
        <v>8.11</v>
      </c>
      <c r="J971" s="147">
        <f t="shared" si="163"/>
        <v>162.2</v>
      </c>
      <c r="K971" s="2"/>
      <c r="O971" s="34">
        <v>8.11</v>
      </c>
      <c r="Q971" s="34">
        <f t="shared" si="155"/>
        <v>6.647540983606557</v>
      </c>
    </row>
    <row r="972" spans="1:17" ht="12.75">
      <c r="A972" s="154"/>
      <c r="B972" s="169" t="s">
        <v>828</v>
      </c>
      <c r="C972" s="154" t="s">
        <v>93</v>
      </c>
      <c r="D972" s="170">
        <v>25</v>
      </c>
      <c r="E972" s="171"/>
      <c r="F972" s="160">
        <f t="shared" si="160"/>
        <v>0</v>
      </c>
      <c r="G972" s="34">
        <f t="shared" si="154"/>
        <v>0.42622950819672134</v>
      </c>
      <c r="H972" s="33">
        <f t="shared" si="161"/>
        <v>10.655737704918034</v>
      </c>
      <c r="I972" s="33">
        <f t="shared" si="162"/>
        <v>0.52</v>
      </c>
      <c r="J972" s="147">
        <f t="shared" si="163"/>
        <v>13</v>
      </c>
      <c r="K972" s="2"/>
      <c r="O972" s="34">
        <v>0.52</v>
      </c>
      <c r="Q972" s="34">
        <f t="shared" si="155"/>
        <v>0.42622950819672134</v>
      </c>
    </row>
    <row r="973" spans="1:17" ht="12.75">
      <c r="A973" s="154"/>
      <c r="B973" s="169" t="s">
        <v>829</v>
      </c>
      <c r="C973" s="154" t="s">
        <v>93</v>
      </c>
      <c r="D973" s="170">
        <v>160</v>
      </c>
      <c r="E973" s="171"/>
      <c r="F973" s="160">
        <f t="shared" si="160"/>
        <v>0</v>
      </c>
      <c r="G973" s="34">
        <f t="shared" si="154"/>
        <v>0.42622950819672134</v>
      </c>
      <c r="H973" s="33">
        <f t="shared" si="161"/>
        <v>68.19672131147541</v>
      </c>
      <c r="I973" s="33">
        <f t="shared" si="162"/>
        <v>0.52</v>
      </c>
      <c r="J973" s="147">
        <f t="shared" si="163"/>
        <v>83.2</v>
      </c>
      <c r="K973" s="2"/>
      <c r="O973" s="34">
        <v>0.52</v>
      </c>
      <c r="Q973" s="34">
        <f t="shared" si="155"/>
        <v>0.42622950819672134</v>
      </c>
    </row>
    <row r="974" spans="1:17" ht="12.75">
      <c r="A974" s="154"/>
      <c r="B974" s="169" t="s">
        <v>830</v>
      </c>
      <c r="C974" s="154" t="s">
        <v>93</v>
      </c>
      <c r="D974" s="170">
        <v>3</v>
      </c>
      <c r="E974" s="171"/>
      <c r="F974" s="160">
        <f t="shared" si="160"/>
        <v>0</v>
      </c>
      <c r="G974" s="34">
        <f t="shared" si="154"/>
        <v>2.262295081967213</v>
      </c>
      <c r="H974" s="33">
        <f t="shared" si="161"/>
        <v>6.786885245901638</v>
      </c>
      <c r="I974" s="33">
        <f t="shared" si="162"/>
        <v>2.76</v>
      </c>
      <c r="J974" s="147">
        <f t="shared" si="163"/>
        <v>8.28</v>
      </c>
      <c r="K974" s="2"/>
      <c r="O974" s="34">
        <v>2.76</v>
      </c>
      <c r="Q974" s="34">
        <f t="shared" si="155"/>
        <v>2.262295081967213</v>
      </c>
    </row>
    <row r="975" spans="1:17" ht="12.75">
      <c r="A975" s="154"/>
      <c r="B975" s="169" t="s">
        <v>831</v>
      </c>
      <c r="C975" s="154" t="s">
        <v>93</v>
      </c>
      <c r="D975" s="170">
        <v>25</v>
      </c>
      <c r="E975" s="171"/>
      <c r="F975" s="160">
        <f t="shared" si="160"/>
        <v>0</v>
      </c>
      <c r="G975" s="34">
        <f t="shared" si="154"/>
        <v>1.8114754098360655</v>
      </c>
      <c r="H975" s="33">
        <f t="shared" si="161"/>
        <v>45.28688524590164</v>
      </c>
      <c r="I975" s="33">
        <f t="shared" si="162"/>
        <v>2.21</v>
      </c>
      <c r="J975" s="147">
        <f t="shared" si="163"/>
        <v>55.25</v>
      </c>
      <c r="K975" s="2"/>
      <c r="O975" s="34">
        <v>2.21</v>
      </c>
      <c r="Q975" s="34">
        <f t="shared" si="155"/>
        <v>1.8114754098360655</v>
      </c>
    </row>
    <row r="976" spans="1:17" ht="25.5">
      <c r="A976" s="154"/>
      <c r="B976" s="52" t="s">
        <v>832</v>
      </c>
      <c r="C976" s="154" t="s">
        <v>93</v>
      </c>
      <c r="D976" s="170">
        <v>3</v>
      </c>
      <c r="E976" s="171"/>
      <c r="F976" s="160">
        <f t="shared" si="160"/>
        <v>0</v>
      </c>
      <c r="G976" s="34">
        <f aca="true" t="shared" si="164" ref="G976:G1039">Q976</f>
        <v>11.48360655737705</v>
      </c>
      <c r="H976" s="33">
        <f t="shared" si="161"/>
        <v>34.450819672131146</v>
      </c>
      <c r="I976" s="33">
        <f t="shared" si="162"/>
        <v>14.01</v>
      </c>
      <c r="J976" s="147">
        <f t="shared" si="163"/>
        <v>42.03</v>
      </c>
      <c r="K976" s="2"/>
      <c r="O976" s="34">
        <v>14.01</v>
      </c>
      <c r="Q976" s="34">
        <f aca="true" t="shared" si="165" ref="Q976:Q1039">O976/$P$13</f>
        <v>11.48360655737705</v>
      </c>
    </row>
    <row r="977" spans="1:17" ht="12.75">
      <c r="A977" s="154"/>
      <c r="B977" s="169" t="s">
        <v>833</v>
      </c>
      <c r="C977" s="154" t="s">
        <v>93</v>
      </c>
      <c r="D977" s="170">
        <v>300</v>
      </c>
      <c r="E977" s="171"/>
      <c r="F977" s="160">
        <f t="shared" si="160"/>
        <v>0</v>
      </c>
      <c r="G977" s="34">
        <f t="shared" si="164"/>
        <v>0.0819672131147541</v>
      </c>
      <c r="H977" s="33">
        <f t="shared" si="161"/>
        <v>24.590163934426233</v>
      </c>
      <c r="I977" s="33">
        <f t="shared" si="162"/>
        <v>0.1</v>
      </c>
      <c r="J977" s="147">
        <f t="shared" si="163"/>
        <v>30</v>
      </c>
      <c r="K977" s="2"/>
      <c r="O977" s="34">
        <v>0.1</v>
      </c>
      <c r="Q977" s="34">
        <f t="shared" si="165"/>
        <v>0.0819672131147541</v>
      </c>
    </row>
    <row r="978" spans="1:17" ht="12.75">
      <c r="A978" s="154"/>
      <c r="B978" s="169" t="s">
        <v>834</v>
      </c>
      <c r="C978" s="154" t="s">
        <v>93</v>
      </c>
      <c r="D978" s="170">
        <v>15</v>
      </c>
      <c r="E978" s="171"/>
      <c r="F978" s="160">
        <f t="shared" si="160"/>
        <v>0</v>
      </c>
      <c r="G978" s="34">
        <f t="shared" si="164"/>
        <v>1.9836065573770492</v>
      </c>
      <c r="H978" s="33">
        <f t="shared" si="161"/>
        <v>29.75409836065574</v>
      </c>
      <c r="I978" s="33">
        <f t="shared" si="162"/>
        <v>2.42</v>
      </c>
      <c r="J978" s="147">
        <f t="shared" si="163"/>
        <v>36.3</v>
      </c>
      <c r="K978" s="2"/>
      <c r="O978" s="34">
        <v>2.42</v>
      </c>
      <c r="Q978" s="34">
        <f t="shared" si="165"/>
        <v>1.9836065573770492</v>
      </c>
    </row>
    <row r="979" spans="1:17" ht="12.75">
      <c r="A979" s="173" t="s">
        <v>835</v>
      </c>
      <c r="B979" s="27" t="s">
        <v>836</v>
      </c>
      <c r="C979" s="27"/>
      <c r="D979" s="24"/>
      <c r="E979" s="34"/>
      <c r="F979" s="186"/>
      <c r="G979" s="34">
        <f t="shared" si="164"/>
        <v>0</v>
      </c>
      <c r="H979" s="33">
        <f t="shared" si="161"/>
        <v>0</v>
      </c>
      <c r="I979" s="33">
        <f t="shared" si="162"/>
        <v>0</v>
      </c>
      <c r="J979" s="147">
        <f t="shared" si="163"/>
        <v>0</v>
      </c>
      <c r="K979" s="2"/>
      <c r="O979" s="34"/>
      <c r="Q979" s="34">
        <f t="shared" si="165"/>
        <v>0</v>
      </c>
    </row>
    <row r="980" spans="1:17" ht="12.75">
      <c r="A980" s="154"/>
      <c r="B980" s="169" t="s">
        <v>837</v>
      </c>
      <c r="C980" s="154" t="s">
        <v>93</v>
      </c>
      <c r="D980" s="170">
        <v>10</v>
      </c>
      <c r="E980" s="171"/>
      <c r="F980" s="160">
        <f t="shared" si="160"/>
        <v>0</v>
      </c>
      <c r="G980" s="34">
        <f t="shared" si="164"/>
        <v>29.319672131147545</v>
      </c>
      <c r="H980" s="33">
        <f t="shared" si="161"/>
        <v>293.19672131147547</v>
      </c>
      <c r="I980" s="33">
        <f t="shared" si="162"/>
        <v>35.77</v>
      </c>
      <c r="J980" s="147">
        <f t="shared" si="163"/>
        <v>357.70000000000005</v>
      </c>
      <c r="K980" s="2"/>
      <c r="O980" s="34">
        <v>35.77</v>
      </c>
      <c r="Q980" s="34">
        <f t="shared" si="165"/>
        <v>29.319672131147545</v>
      </c>
    </row>
    <row r="981" spans="1:17" ht="12.75">
      <c r="A981" s="154"/>
      <c r="B981" s="169" t="s">
        <v>838</v>
      </c>
      <c r="C981" s="154" t="s">
        <v>93</v>
      </c>
      <c r="D981" s="170">
        <v>10</v>
      </c>
      <c r="E981" s="171"/>
      <c r="F981" s="160">
        <f t="shared" si="160"/>
        <v>0</v>
      </c>
      <c r="G981" s="34">
        <f t="shared" si="164"/>
        <v>10.87704918032787</v>
      </c>
      <c r="H981" s="33">
        <f t="shared" si="161"/>
        <v>108.7704918032787</v>
      </c>
      <c r="I981" s="33">
        <f t="shared" si="162"/>
        <v>13.270000000000001</v>
      </c>
      <c r="J981" s="147">
        <f t="shared" si="163"/>
        <v>132.70000000000002</v>
      </c>
      <c r="K981" s="2"/>
      <c r="O981" s="34">
        <v>13.27</v>
      </c>
      <c r="Q981" s="34">
        <f t="shared" si="165"/>
        <v>10.87704918032787</v>
      </c>
    </row>
    <row r="982" spans="1:17" ht="12.75">
      <c r="A982" s="154"/>
      <c r="B982" s="169" t="s">
        <v>839</v>
      </c>
      <c r="C982" s="154" t="s">
        <v>93</v>
      </c>
      <c r="D982" s="170">
        <v>20</v>
      </c>
      <c r="E982" s="171"/>
      <c r="F982" s="160">
        <f t="shared" si="160"/>
        <v>0</v>
      </c>
      <c r="G982" s="34">
        <f t="shared" si="164"/>
        <v>8.385245901639344</v>
      </c>
      <c r="H982" s="33">
        <f t="shared" si="161"/>
        <v>167.70491803278688</v>
      </c>
      <c r="I982" s="33">
        <f t="shared" si="162"/>
        <v>10.23</v>
      </c>
      <c r="J982" s="147">
        <f t="shared" si="163"/>
        <v>204.60000000000002</v>
      </c>
      <c r="K982" s="2"/>
      <c r="O982" s="34">
        <v>10.23</v>
      </c>
      <c r="Q982" s="34">
        <f t="shared" si="165"/>
        <v>8.385245901639344</v>
      </c>
    </row>
    <row r="983" spans="1:17" ht="12.75">
      <c r="A983" s="154"/>
      <c r="B983" s="169" t="s">
        <v>840</v>
      </c>
      <c r="C983" s="154" t="s">
        <v>93</v>
      </c>
      <c r="D983" s="170">
        <v>2</v>
      </c>
      <c r="E983" s="171"/>
      <c r="F983" s="160">
        <f t="shared" si="160"/>
        <v>0</v>
      </c>
      <c r="G983" s="34">
        <f t="shared" si="164"/>
        <v>2.6639344262295084</v>
      </c>
      <c r="H983" s="33">
        <f t="shared" si="161"/>
        <v>5.327868852459017</v>
      </c>
      <c r="I983" s="33">
        <f t="shared" si="162"/>
        <v>3.25</v>
      </c>
      <c r="J983" s="147">
        <f t="shared" si="163"/>
        <v>6.5</v>
      </c>
      <c r="K983" s="2"/>
      <c r="O983" s="34">
        <v>3.25</v>
      </c>
      <c r="Q983" s="34">
        <f t="shared" si="165"/>
        <v>2.6639344262295084</v>
      </c>
    </row>
    <row r="984" spans="1:17" ht="12.75">
      <c r="A984" s="154"/>
      <c r="B984" s="169" t="s">
        <v>841</v>
      </c>
      <c r="C984" s="154" t="s">
        <v>772</v>
      </c>
      <c r="D984" s="170">
        <v>40</v>
      </c>
      <c r="E984" s="171"/>
      <c r="F984" s="160">
        <f t="shared" si="160"/>
        <v>0</v>
      </c>
      <c r="G984" s="34">
        <f t="shared" si="164"/>
        <v>1.9344262295081966</v>
      </c>
      <c r="H984" s="33">
        <f t="shared" si="161"/>
        <v>77.37704918032787</v>
      </c>
      <c r="I984" s="33">
        <f t="shared" si="162"/>
        <v>2.36</v>
      </c>
      <c r="J984" s="147">
        <f t="shared" si="163"/>
        <v>94.39999999999999</v>
      </c>
      <c r="K984" s="2"/>
      <c r="O984" s="34">
        <v>2.36</v>
      </c>
      <c r="Q984" s="34">
        <f t="shared" si="165"/>
        <v>1.9344262295081966</v>
      </c>
    </row>
    <row r="985" spans="1:17" ht="12.75">
      <c r="A985" s="154"/>
      <c r="B985" s="169" t="s">
        <v>842</v>
      </c>
      <c r="C985" s="154" t="s">
        <v>772</v>
      </c>
      <c r="D985" s="170">
        <v>4</v>
      </c>
      <c r="E985" s="171"/>
      <c r="F985" s="160">
        <f t="shared" si="160"/>
        <v>0</v>
      </c>
      <c r="G985" s="34">
        <f t="shared" si="164"/>
        <v>1.860655737704918</v>
      </c>
      <c r="H985" s="33">
        <f t="shared" si="161"/>
        <v>7.442622950819672</v>
      </c>
      <c r="I985" s="33">
        <f t="shared" si="162"/>
        <v>2.27</v>
      </c>
      <c r="J985" s="147">
        <f t="shared" si="163"/>
        <v>9.08</v>
      </c>
      <c r="K985" s="2"/>
      <c r="N985" s="166"/>
      <c r="O985" s="34">
        <v>2.27</v>
      </c>
      <c r="Q985" s="34">
        <f t="shared" si="165"/>
        <v>1.860655737704918</v>
      </c>
    </row>
    <row r="986" spans="1:17" ht="12.75">
      <c r="A986" s="154"/>
      <c r="B986" s="169" t="s">
        <v>843</v>
      </c>
      <c r="C986" s="154" t="s">
        <v>772</v>
      </c>
      <c r="D986" s="170">
        <v>7</v>
      </c>
      <c r="E986" s="171"/>
      <c r="F986" s="160">
        <f t="shared" si="160"/>
        <v>0</v>
      </c>
      <c r="G986" s="34">
        <f t="shared" si="164"/>
        <v>7.516393442622951</v>
      </c>
      <c r="H986" s="33">
        <f t="shared" si="161"/>
        <v>52.614754098360656</v>
      </c>
      <c r="I986" s="33">
        <f t="shared" si="162"/>
        <v>9.17</v>
      </c>
      <c r="J986" s="147">
        <f t="shared" si="163"/>
        <v>64.19</v>
      </c>
      <c r="K986" s="2"/>
      <c r="O986" s="34">
        <v>9.17</v>
      </c>
      <c r="Q986" s="34">
        <f t="shared" si="165"/>
        <v>7.516393442622951</v>
      </c>
    </row>
    <row r="987" spans="1:17" ht="12.75">
      <c r="A987" s="215" t="s">
        <v>844</v>
      </c>
      <c r="B987" s="215"/>
      <c r="C987" s="215"/>
      <c r="D987" s="215"/>
      <c r="E987" s="215"/>
      <c r="F987" s="186">
        <f>SUM(F964:F986)</f>
        <v>0</v>
      </c>
      <c r="G987" s="34">
        <f t="shared" si="164"/>
        <v>0</v>
      </c>
      <c r="H987" s="24">
        <f>SUM(H964:H986)</f>
        <v>4276.696721311475</v>
      </c>
      <c r="I987" s="34"/>
      <c r="J987" s="24">
        <f>SUM(J964:J986)</f>
        <v>5217.569999999999</v>
      </c>
      <c r="K987" s="2"/>
      <c r="L987" s="146"/>
      <c r="M987" s="146"/>
      <c r="O987" s="34"/>
      <c r="Q987" s="34">
        <f t="shared" si="165"/>
        <v>0</v>
      </c>
    </row>
    <row r="988" spans="1:17" ht="12.75">
      <c r="A988" s="154"/>
      <c r="B988" s="210" t="s">
        <v>845</v>
      </c>
      <c r="C988" s="210"/>
      <c r="D988" s="210"/>
      <c r="E988" s="210"/>
      <c r="F988" s="210"/>
      <c r="G988" s="34">
        <f t="shared" si="164"/>
        <v>0</v>
      </c>
      <c r="H988" s="172"/>
      <c r="I988" s="172"/>
      <c r="J988" s="159"/>
      <c r="K988" s="2"/>
      <c r="L988" s="159"/>
      <c r="M988" s="159"/>
      <c r="Q988" s="34">
        <f t="shared" si="165"/>
        <v>0</v>
      </c>
    </row>
    <row r="989" spans="1:17" ht="12.75">
      <c r="A989" s="211"/>
      <c r="B989" s="211"/>
      <c r="C989" s="211"/>
      <c r="D989" s="211"/>
      <c r="E989" s="211"/>
      <c r="F989" s="211"/>
      <c r="G989" s="34">
        <f t="shared" si="164"/>
        <v>0</v>
      </c>
      <c r="H989" s="34"/>
      <c r="I989" s="34"/>
      <c r="J989" s="160"/>
      <c r="K989" s="2"/>
      <c r="O989" s="34"/>
      <c r="Q989" s="34">
        <f t="shared" si="165"/>
        <v>0</v>
      </c>
    </row>
    <row r="990" spans="1:17" ht="12.75">
      <c r="A990" s="173" t="s">
        <v>846</v>
      </c>
      <c r="B990" s="43" t="s">
        <v>847</v>
      </c>
      <c r="C990" s="27"/>
      <c r="D990" s="24"/>
      <c r="E990" s="28"/>
      <c r="F990" s="186"/>
      <c r="G990" s="34">
        <f t="shared" si="164"/>
        <v>0</v>
      </c>
      <c r="H990" s="34"/>
      <c r="I990" s="34"/>
      <c r="J990" s="160"/>
      <c r="K990" s="2"/>
      <c r="O990" s="34"/>
      <c r="Q990" s="34">
        <f t="shared" si="165"/>
        <v>0</v>
      </c>
    </row>
    <row r="991" spans="1:17" ht="12.75">
      <c r="A991" s="154"/>
      <c r="B991" s="187" t="s">
        <v>848</v>
      </c>
      <c r="C991" s="154" t="s">
        <v>772</v>
      </c>
      <c r="D991" s="170">
        <v>41</v>
      </c>
      <c r="E991" s="171"/>
      <c r="F991" s="160">
        <f>E991*D991</f>
        <v>0</v>
      </c>
      <c r="G991" s="34">
        <f t="shared" si="164"/>
        <v>13.942622950819674</v>
      </c>
      <c r="H991" s="33">
        <f>D991*G991</f>
        <v>571.6475409836066</v>
      </c>
      <c r="I991" s="33">
        <f>G991+G991*$K$12</f>
        <v>17.01</v>
      </c>
      <c r="J991" s="147">
        <f>D991*I991</f>
        <v>697.4100000000001</v>
      </c>
      <c r="K991" s="2"/>
      <c r="O991" s="34">
        <v>17.01</v>
      </c>
      <c r="Q991" s="34">
        <f t="shared" si="165"/>
        <v>13.942622950819674</v>
      </c>
    </row>
    <row r="992" spans="1:17" ht="12.75">
      <c r="A992" s="215" t="s">
        <v>849</v>
      </c>
      <c r="B992" s="215"/>
      <c r="C992" s="215"/>
      <c r="D992" s="215"/>
      <c r="E992" s="215"/>
      <c r="F992" s="186">
        <f>SUM(F991)</f>
        <v>0</v>
      </c>
      <c r="G992" s="34">
        <f t="shared" si="164"/>
        <v>0</v>
      </c>
      <c r="H992" s="24">
        <f>SUM(H991)</f>
        <v>571.6475409836066</v>
      </c>
      <c r="I992" s="34"/>
      <c r="J992" s="24">
        <f>SUM(J991)</f>
        <v>697.4100000000001</v>
      </c>
      <c r="K992" s="2"/>
      <c r="L992" s="146"/>
      <c r="M992" s="146"/>
      <c r="N992" s="5">
        <f>SUM(J487:J992)/2</f>
        <v>230573.94000000006</v>
      </c>
      <c r="O992" s="34"/>
      <c r="Q992" s="34">
        <f t="shared" si="165"/>
        <v>0</v>
      </c>
    </row>
    <row r="993" spans="1:17" ht="12.75">
      <c r="A993" s="214"/>
      <c r="B993" s="214"/>
      <c r="C993" s="214"/>
      <c r="D993" s="214"/>
      <c r="E993" s="214"/>
      <c r="F993" s="214"/>
      <c r="G993" s="34">
        <f t="shared" si="164"/>
        <v>0</v>
      </c>
      <c r="H993" s="34"/>
      <c r="I993" s="34"/>
      <c r="J993" s="160"/>
      <c r="K993" s="2"/>
      <c r="O993" s="34"/>
      <c r="Q993" s="34">
        <f t="shared" si="165"/>
        <v>0</v>
      </c>
    </row>
    <row r="994" spans="1:17" ht="12.75">
      <c r="A994" s="26" t="s">
        <v>850</v>
      </c>
      <c r="B994" s="43" t="s">
        <v>851</v>
      </c>
      <c r="C994" s="27"/>
      <c r="D994" s="24"/>
      <c r="E994" s="28"/>
      <c r="F994" s="24"/>
      <c r="G994" s="34">
        <f t="shared" si="164"/>
        <v>0</v>
      </c>
      <c r="H994" s="34"/>
      <c r="I994" s="34"/>
      <c r="J994" s="160"/>
      <c r="K994" s="2"/>
      <c r="O994" s="34"/>
      <c r="Q994" s="34">
        <f t="shared" si="165"/>
        <v>0</v>
      </c>
    </row>
    <row r="995" spans="1:17" ht="12.75">
      <c r="A995" s="60" t="s">
        <v>852</v>
      </c>
      <c r="B995" s="43" t="s">
        <v>853</v>
      </c>
      <c r="C995" s="44"/>
      <c r="D995" s="33"/>
      <c r="E995" s="34"/>
      <c r="F995" s="33"/>
      <c r="G995" s="34">
        <f t="shared" si="164"/>
        <v>0</v>
      </c>
      <c r="H995" s="34"/>
      <c r="I995" s="34"/>
      <c r="J995" s="160"/>
      <c r="K995" s="2"/>
      <c r="O995" s="34"/>
      <c r="Q995" s="34">
        <f t="shared" si="165"/>
        <v>0</v>
      </c>
    </row>
    <row r="996" spans="1:17" ht="12.75">
      <c r="A996" s="60" t="s">
        <v>854</v>
      </c>
      <c r="B996" s="27" t="s">
        <v>460</v>
      </c>
      <c r="C996" s="50"/>
      <c r="D996" s="33"/>
      <c r="E996" s="34"/>
      <c r="F996" s="33"/>
      <c r="G996" s="34">
        <f t="shared" si="164"/>
        <v>0</v>
      </c>
      <c r="H996" s="34"/>
      <c r="I996" s="34"/>
      <c r="J996" s="160"/>
      <c r="K996" s="2"/>
      <c r="O996" s="34"/>
      <c r="Q996" s="34">
        <f t="shared" si="165"/>
        <v>0</v>
      </c>
    </row>
    <row r="997" spans="1:17" ht="25.5">
      <c r="A997" s="50"/>
      <c r="B997" s="44" t="s">
        <v>855</v>
      </c>
      <c r="C997" s="50" t="s">
        <v>772</v>
      </c>
      <c r="D997" s="33">
        <v>1</v>
      </c>
      <c r="E997" s="34">
        <v>59.98</v>
      </c>
      <c r="F997" s="33">
        <f>E997*D997</f>
        <v>59.98</v>
      </c>
      <c r="G997" s="34">
        <f t="shared" si="164"/>
        <v>55.75409836065574</v>
      </c>
      <c r="H997" s="33">
        <f>D997*G997</f>
        <v>55.75409836065574</v>
      </c>
      <c r="I997" s="33">
        <f>G997+G997*$K$12</f>
        <v>68.02</v>
      </c>
      <c r="J997" s="147">
        <f>D997*I997</f>
        <v>68.02</v>
      </c>
      <c r="K997" s="2"/>
      <c r="O997" s="34">
        <v>68.02</v>
      </c>
      <c r="Q997" s="34">
        <f t="shared" si="165"/>
        <v>55.75409836065574</v>
      </c>
    </row>
    <row r="998" spans="1:17" ht="25.5">
      <c r="A998" s="50"/>
      <c r="B998" s="44" t="s">
        <v>856</v>
      </c>
      <c r="C998" s="50" t="s">
        <v>772</v>
      </c>
      <c r="D998" s="33">
        <v>1</v>
      </c>
      <c r="E998" s="34">
        <v>59.98</v>
      </c>
      <c r="F998" s="33">
        <f>E998*D998</f>
        <v>59.98</v>
      </c>
      <c r="G998" s="34">
        <f t="shared" si="164"/>
        <v>55.75409836065574</v>
      </c>
      <c r="H998" s="33">
        <f>D998*G998</f>
        <v>55.75409836065574</v>
      </c>
      <c r="I998" s="33">
        <f>G998+G998*$K$12</f>
        <v>68.02</v>
      </c>
      <c r="J998" s="147">
        <f>D998*I998</f>
        <v>68.02</v>
      </c>
      <c r="K998" s="2"/>
      <c r="O998" s="34">
        <v>68.02</v>
      </c>
      <c r="Q998" s="34">
        <f t="shared" si="165"/>
        <v>55.75409836065574</v>
      </c>
    </row>
    <row r="999" spans="1:17" ht="25.5">
      <c r="A999" s="50"/>
      <c r="B999" s="44" t="s">
        <v>857</v>
      </c>
      <c r="C999" s="50" t="s">
        <v>772</v>
      </c>
      <c r="D999" s="33">
        <v>1</v>
      </c>
      <c r="E999" s="34">
        <v>59.98</v>
      </c>
      <c r="F999" s="33">
        <f>E999*D999</f>
        <v>59.98</v>
      </c>
      <c r="G999" s="34">
        <f t="shared" si="164"/>
        <v>55.75409836065574</v>
      </c>
      <c r="H999" s="33">
        <f>D999*G999</f>
        <v>55.75409836065574</v>
      </c>
      <c r="I999" s="33">
        <f>G999+G999*$K$12</f>
        <v>68.02</v>
      </c>
      <c r="J999" s="147">
        <f>D999*I999</f>
        <v>68.02</v>
      </c>
      <c r="K999" s="2"/>
      <c r="O999" s="34">
        <v>68.02</v>
      </c>
      <c r="Q999" s="34">
        <f t="shared" si="165"/>
        <v>55.75409836065574</v>
      </c>
    </row>
    <row r="1000" spans="1:17" ht="12.75">
      <c r="A1000" s="212" t="s">
        <v>858</v>
      </c>
      <c r="B1000" s="212"/>
      <c r="C1000" s="212"/>
      <c r="D1000" s="212"/>
      <c r="E1000" s="212"/>
      <c r="F1000" s="24">
        <f>SUM(F997:F999)</f>
        <v>179.94</v>
      </c>
      <c r="G1000" s="34">
        <f t="shared" si="164"/>
        <v>0</v>
      </c>
      <c r="H1000" s="24">
        <f>SUM(H997:H999)</f>
        <v>167.2622950819672</v>
      </c>
      <c r="I1000" s="34"/>
      <c r="J1000" s="24">
        <f>SUM(J997:J999)</f>
        <v>204.06</v>
      </c>
      <c r="K1000" s="2"/>
      <c r="L1000" s="146"/>
      <c r="M1000" s="146"/>
      <c r="O1000" s="34"/>
      <c r="Q1000" s="34">
        <f t="shared" si="165"/>
        <v>0</v>
      </c>
    </row>
    <row r="1001" spans="1:17" ht="12.75">
      <c r="A1001" s="214"/>
      <c r="B1001" s="214"/>
      <c r="C1001" s="214"/>
      <c r="D1001" s="214"/>
      <c r="E1001" s="214"/>
      <c r="F1001" s="214"/>
      <c r="G1001" s="34">
        <f t="shared" si="164"/>
        <v>0</v>
      </c>
      <c r="H1001" s="34"/>
      <c r="I1001" s="34"/>
      <c r="J1001" s="160"/>
      <c r="K1001" s="2"/>
      <c r="O1001" s="34"/>
      <c r="Q1001" s="34">
        <f t="shared" si="165"/>
        <v>0</v>
      </c>
    </row>
    <row r="1002" spans="1:17" ht="12.75">
      <c r="A1002" s="86" t="s">
        <v>859</v>
      </c>
      <c r="B1002" s="87" t="s">
        <v>860</v>
      </c>
      <c r="C1002" s="88"/>
      <c r="D1002" s="38"/>
      <c r="E1002" s="38"/>
      <c r="F1002" s="24"/>
      <c r="G1002" s="34">
        <f t="shared" si="164"/>
        <v>0</v>
      </c>
      <c r="H1002" s="34"/>
      <c r="I1002" s="34"/>
      <c r="J1002" s="160"/>
      <c r="K1002" s="2"/>
      <c r="O1002" s="34"/>
      <c r="Q1002" s="34">
        <f t="shared" si="165"/>
        <v>0</v>
      </c>
    </row>
    <row r="1003" spans="1:17" ht="12.75">
      <c r="A1003" s="60" t="s">
        <v>861</v>
      </c>
      <c r="B1003" s="43" t="s">
        <v>862</v>
      </c>
      <c r="C1003" s="50"/>
      <c r="D1003" s="33"/>
      <c r="E1003" s="33"/>
      <c r="F1003" s="24"/>
      <c r="G1003" s="34">
        <f t="shared" si="164"/>
        <v>0</v>
      </c>
      <c r="H1003" s="34"/>
      <c r="I1003" s="34"/>
      <c r="J1003" s="160"/>
      <c r="K1003" s="2"/>
      <c r="O1003" s="34"/>
      <c r="Q1003" s="34">
        <f t="shared" si="165"/>
        <v>0</v>
      </c>
    </row>
    <row r="1004" spans="1:17" ht="14.25">
      <c r="A1004" s="30"/>
      <c r="B1004" s="68" t="s">
        <v>863</v>
      </c>
      <c r="C1004" s="50" t="s">
        <v>47</v>
      </c>
      <c r="D1004" s="33">
        <v>8</v>
      </c>
      <c r="E1004" s="33">
        <v>23</v>
      </c>
      <c r="F1004" s="33">
        <f aca="true" t="shared" si="166" ref="F1004:F1009">E1004*D1004</f>
        <v>184</v>
      </c>
      <c r="G1004" s="34">
        <f t="shared" si="164"/>
        <v>21.37704918032787</v>
      </c>
      <c r="H1004" s="33">
        <f aca="true" t="shared" si="167" ref="H1004:H1016">D1004*G1004</f>
        <v>171.01639344262296</v>
      </c>
      <c r="I1004" s="33">
        <f aca="true" t="shared" si="168" ref="I1004:I1016">G1004+G1004*$K$12</f>
        <v>26.080000000000002</v>
      </c>
      <c r="J1004" s="147">
        <f aca="true" t="shared" si="169" ref="J1004:J1016">D1004*I1004</f>
        <v>208.64000000000001</v>
      </c>
      <c r="K1004" s="2"/>
      <c r="O1004" s="34">
        <v>26.08</v>
      </c>
      <c r="Q1004" s="34">
        <f t="shared" si="165"/>
        <v>21.37704918032787</v>
      </c>
    </row>
    <row r="1005" spans="1:17" ht="14.25">
      <c r="A1005" s="30"/>
      <c r="B1005" s="68" t="s">
        <v>864</v>
      </c>
      <c r="C1005" s="50" t="s">
        <v>47</v>
      </c>
      <c r="D1005" s="33">
        <v>16</v>
      </c>
      <c r="E1005" s="33">
        <v>23</v>
      </c>
      <c r="F1005" s="33">
        <f t="shared" si="166"/>
        <v>368</v>
      </c>
      <c r="G1005" s="34">
        <f t="shared" si="164"/>
        <v>21.37704918032787</v>
      </c>
      <c r="H1005" s="33">
        <f t="shared" si="167"/>
        <v>342.0327868852459</v>
      </c>
      <c r="I1005" s="33">
        <f t="shared" si="168"/>
        <v>26.080000000000002</v>
      </c>
      <c r="J1005" s="147">
        <f t="shared" si="169"/>
        <v>417.28000000000003</v>
      </c>
      <c r="K1005" s="2"/>
      <c r="O1005" s="34">
        <v>26.08</v>
      </c>
      <c r="Q1005" s="34">
        <f t="shared" si="165"/>
        <v>21.37704918032787</v>
      </c>
    </row>
    <row r="1006" spans="1:17" ht="25.5">
      <c r="A1006" s="30"/>
      <c r="B1006" s="68" t="s">
        <v>865</v>
      </c>
      <c r="C1006" s="50" t="s">
        <v>772</v>
      </c>
      <c r="D1006" s="33">
        <v>1</v>
      </c>
      <c r="E1006" s="33">
        <v>55</v>
      </c>
      <c r="F1006" s="33">
        <f t="shared" si="166"/>
        <v>55</v>
      </c>
      <c r="G1006" s="34">
        <f t="shared" si="164"/>
        <v>51.12295081967213</v>
      </c>
      <c r="H1006" s="33">
        <f t="shared" si="167"/>
        <v>51.12295081967213</v>
      </c>
      <c r="I1006" s="33">
        <f t="shared" si="168"/>
        <v>62.37</v>
      </c>
      <c r="J1006" s="147">
        <f t="shared" si="169"/>
        <v>62.37</v>
      </c>
      <c r="K1006" s="2"/>
      <c r="O1006" s="34">
        <v>62.37</v>
      </c>
      <c r="Q1006" s="34">
        <f t="shared" si="165"/>
        <v>51.12295081967213</v>
      </c>
    </row>
    <row r="1007" spans="1:17" ht="12.75">
      <c r="A1007" s="30"/>
      <c r="B1007" s="68" t="s">
        <v>866</v>
      </c>
      <c r="C1007" s="50" t="s">
        <v>772</v>
      </c>
      <c r="D1007" s="33">
        <v>2</v>
      </c>
      <c r="E1007" s="33">
        <v>61</v>
      </c>
      <c r="F1007" s="33">
        <f t="shared" si="166"/>
        <v>122</v>
      </c>
      <c r="G1007" s="34">
        <f t="shared" si="164"/>
        <v>56.70491803278689</v>
      </c>
      <c r="H1007" s="33">
        <f t="shared" si="167"/>
        <v>113.40983606557378</v>
      </c>
      <c r="I1007" s="33">
        <f t="shared" si="168"/>
        <v>69.18</v>
      </c>
      <c r="J1007" s="147">
        <f t="shared" si="169"/>
        <v>138.36</v>
      </c>
      <c r="K1007" s="2"/>
      <c r="O1007" s="34">
        <v>69.18</v>
      </c>
      <c r="Q1007" s="34">
        <f t="shared" si="165"/>
        <v>56.70491803278689</v>
      </c>
    </row>
    <row r="1008" spans="1:17" ht="12.75">
      <c r="A1008" s="30"/>
      <c r="B1008" s="68" t="s">
        <v>867</v>
      </c>
      <c r="C1008" s="50" t="s">
        <v>772</v>
      </c>
      <c r="D1008" s="33">
        <v>2</v>
      </c>
      <c r="E1008" s="33">
        <v>69.32</v>
      </c>
      <c r="F1008" s="33">
        <f t="shared" si="166"/>
        <v>138.64</v>
      </c>
      <c r="G1008" s="34">
        <f t="shared" si="164"/>
        <v>64.4344262295082</v>
      </c>
      <c r="H1008" s="33">
        <f t="shared" si="167"/>
        <v>128.8688524590164</v>
      </c>
      <c r="I1008" s="33">
        <f t="shared" si="168"/>
        <v>78.61000000000001</v>
      </c>
      <c r="J1008" s="147">
        <f t="shared" si="169"/>
        <v>157.22000000000003</v>
      </c>
      <c r="K1008" s="2"/>
      <c r="O1008" s="34">
        <v>78.61</v>
      </c>
      <c r="Q1008" s="34">
        <f t="shared" si="165"/>
        <v>64.4344262295082</v>
      </c>
    </row>
    <row r="1009" spans="1:17" ht="12.75">
      <c r="A1009" s="30"/>
      <c r="B1009" s="68" t="s">
        <v>868</v>
      </c>
      <c r="C1009" s="50" t="s">
        <v>772</v>
      </c>
      <c r="D1009" s="33">
        <v>1</v>
      </c>
      <c r="E1009" s="33">
        <v>55.36</v>
      </c>
      <c r="F1009" s="33">
        <f t="shared" si="166"/>
        <v>55.36</v>
      </c>
      <c r="G1009" s="34">
        <f t="shared" si="164"/>
        <v>51.459016393442624</v>
      </c>
      <c r="H1009" s="33">
        <f t="shared" si="167"/>
        <v>51.459016393442624</v>
      </c>
      <c r="I1009" s="33">
        <f t="shared" si="168"/>
        <v>62.78</v>
      </c>
      <c r="J1009" s="147">
        <f t="shared" si="169"/>
        <v>62.78</v>
      </c>
      <c r="K1009" s="2"/>
      <c r="O1009" s="34">
        <v>62.78</v>
      </c>
      <c r="Q1009" s="34">
        <f t="shared" si="165"/>
        <v>51.459016393442624</v>
      </c>
    </row>
    <row r="1010" spans="1:17" ht="12.75">
      <c r="A1010" s="60" t="s">
        <v>869</v>
      </c>
      <c r="B1010" s="62" t="s">
        <v>870</v>
      </c>
      <c r="C1010" s="68"/>
      <c r="D1010" s="33"/>
      <c r="E1010" s="33"/>
      <c r="F1010" s="24"/>
      <c r="G1010" s="34">
        <f t="shared" si="164"/>
        <v>0</v>
      </c>
      <c r="H1010" s="33">
        <f t="shared" si="167"/>
        <v>0</v>
      </c>
      <c r="I1010" s="33">
        <f t="shared" si="168"/>
        <v>0</v>
      </c>
      <c r="J1010" s="147">
        <f t="shared" si="169"/>
        <v>0</v>
      </c>
      <c r="K1010" s="2"/>
      <c r="O1010" s="34"/>
      <c r="Q1010" s="34">
        <f t="shared" si="165"/>
        <v>0</v>
      </c>
    </row>
    <row r="1011" spans="1:17" ht="25.5">
      <c r="A1011" s="50"/>
      <c r="B1011" s="31" t="s">
        <v>871</v>
      </c>
      <c r="C1011" s="50" t="s">
        <v>772</v>
      </c>
      <c r="D1011" s="33">
        <v>1</v>
      </c>
      <c r="E1011" s="33">
        <v>398.65</v>
      </c>
      <c r="F1011" s="33">
        <f aca="true" t="shared" si="170" ref="F1011:F1016">E1011*D1011</f>
        <v>398.65</v>
      </c>
      <c r="G1011" s="34">
        <f t="shared" si="164"/>
        <v>370.56557377049177</v>
      </c>
      <c r="H1011" s="33">
        <f t="shared" si="167"/>
        <v>370.56557377049177</v>
      </c>
      <c r="I1011" s="33">
        <f t="shared" si="168"/>
        <v>452.09</v>
      </c>
      <c r="J1011" s="147">
        <f t="shared" si="169"/>
        <v>452.09</v>
      </c>
      <c r="K1011" s="2"/>
      <c r="O1011" s="34">
        <v>452.09</v>
      </c>
      <c r="Q1011" s="34">
        <f t="shared" si="165"/>
        <v>370.56557377049177</v>
      </c>
    </row>
    <row r="1012" spans="1:17" ht="12.75">
      <c r="A1012" s="60" t="s">
        <v>872</v>
      </c>
      <c r="B1012" s="43" t="s">
        <v>460</v>
      </c>
      <c r="C1012" s="44"/>
      <c r="D1012" s="33"/>
      <c r="E1012" s="33"/>
      <c r="F1012" s="33"/>
      <c r="G1012" s="34">
        <f t="shared" si="164"/>
        <v>0</v>
      </c>
      <c r="H1012" s="33">
        <f t="shared" si="167"/>
        <v>0</v>
      </c>
      <c r="I1012" s="33">
        <f t="shared" si="168"/>
        <v>0</v>
      </c>
      <c r="J1012" s="147">
        <f t="shared" si="169"/>
        <v>0</v>
      </c>
      <c r="K1012" s="2"/>
      <c r="O1012" s="34"/>
      <c r="Q1012" s="34">
        <f t="shared" si="165"/>
        <v>0</v>
      </c>
    </row>
    <row r="1013" spans="1:17" ht="12.75">
      <c r="A1013" s="50"/>
      <c r="B1013" s="68" t="s">
        <v>874</v>
      </c>
      <c r="C1013" s="50" t="s">
        <v>772</v>
      </c>
      <c r="D1013" s="33">
        <v>3</v>
      </c>
      <c r="E1013" s="33">
        <v>156.69</v>
      </c>
      <c r="F1013" s="33">
        <f t="shared" si="170"/>
        <v>470.07</v>
      </c>
      <c r="G1013" s="34">
        <f t="shared" si="164"/>
        <v>145.64754098360655</v>
      </c>
      <c r="H1013" s="33">
        <f t="shared" si="167"/>
        <v>436.94262295081967</v>
      </c>
      <c r="I1013" s="33">
        <f t="shared" si="168"/>
        <v>177.69</v>
      </c>
      <c r="J1013" s="147">
        <f t="shared" si="169"/>
        <v>533.0699999999999</v>
      </c>
      <c r="K1013" s="2"/>
      <c r="O1013" s="34">
        <v>177.69</v>
      </c>
      <c r="Q1013" s="34">
        <f t="shared" si="165"/>
        <v>145.64754098360655</v>
      </c>
    </row>
    <row r="1014" spans="1:20" ht="25.5">
      <c r="A1014" s="50"/>
      <c r="B1014" s="68" t="s">
        <v>875</v>
      </c>
      <c r="C1014" s="50" t="s">
        <v>772</v>
      </c>
      <c r="D1014" s="33">
        <v>3</v>
      </c>
      <c r="E1014" s="33">
        <v>136.32</v>
      </c>
      <c r="F1014" s="33">
        <f t="shared" si="170"/>
        <v>408.96</v>
      </c>
      <c r="G1014" s="34">
        <f t="shared" si="164"/>
        <v>126.71311475409837</v>
      </c>
      <c r="H1014" s="33">
        <f t="shared" si="167"/>
        <v>380.13934426229514</v>
      </c>
      <c r="I1014" s="33">
        <f t="shared" si="168"/>
        <v>154.59</v>
      </c>
      <c r="J1014" s="147">
        <f t="shared" si="169"/>
        <v>463.77</v>
      </c>
      <c r="K1014" s="2"/>
      <c r="N1014" s="166"/>
      <c r="O1014" s="34">
        <v>154.59</v>
      </c>
      <c r="P1014" s="166"/>
      <c r="Q1014" s="34">
        <f t="shared" si="165"/>
        <v>126.71311475409837</v>
      </c>
      <c r="R1014" s="166"/>
      <c r="S1014" s="166"/>
      <c r="T1014" s="166"/>
    </row>
    <row r="1015" spans="1:17" ht="12.75">
      <c r="A1015" s="50"/>
      <c r="B1015" s="68" t="s">
        <v>876</v>
      </c>
      <c r="C1015" s="50" t="s">
        <v>772</v>
      </c>
      <c r="D1015" s="33">
        <v>2</v>
      </c>
      <c r="E1015" s="33">
        <v>152</v>
      </c>
      <c r="F1015" s="33">
        <f t="shared" si="170"/>
        <v>304</v>
      </c>
      <c r="G1015" s="34">
        <f t="shared" si="164"/>
        <v>141.28688524590166</v>
      </c>
      <c r="H1015" s="33">
        <f t="shared" si="167"/>
        <v>282.5737704918033</v>
      </c>
      <c r="I1015" s="33">
        <f t="shared" si="168"/>
        <v>172.37000000000003</v>
      </c>
      <c r="J1015" s="147">
        <f t="shared" si="169"/>
        <v>344.74000000000007</v>
      </c>
      <c r="K1015" s="2"/>
      <c r="O1015" s="34">
        <v>172.37</v>
      </c>
      <c r="Q1015" s="34">
        <f t="shared" si="165"/>
        <v>141.28688524590166</v>
      </c>
    </row>
    <row r="1016" spans="1:20" ht="12.75">
      <c r="A1016" s="30"/>
      <c r="B1016" s="68" t="s">
        <v>877</v>
      </c>
      <c r="C1016" s="50" t="s">
        <v>49</v>
      </c>
      <c r="D1016" s="33">
        <v>3</v>
      </c>
      <c r="E1016" s="33">
        <v>11.26</v>
      </c>
      <c r="F1016" s="33">
        <f t="shared" si="170"/>
        <v>33.78</v>
      </c>
      <c r="G1016" s="34">
        <f t="shared" si="164"/>
        <v>10.467213114754099</v>
      </c>
      <c r="H1016" s="33">
        <f t="shared" si="167"/>
        <v>31.401639344262296</v>
      </c>
      <c r="I1016" s="33">
        <f t="shared" si="168"/>
        <v>12.77</v>
      </c>
      <c r="J1016" s="147">
        <f t="shared" si="169"/>
        <v>38.31</v>
      </c>
      <c r="K1016" s="2"/>
      <c r="N1016" s="166"/>
      <c r="O1016" s="34">
        <v>12.77</v>
      </c>
      <c r="P1016" s="166"/>
      <c r="Q1016" s="34">
        <f t="shared" si="165"/>
        <v>10.467213114754099</v>
      </c>
      <c r="R1016" s="166"/>
      <c r="S1016" s="166"/>
      <c r="T1016" s="166"/>
    </row>
    <row r="1017" spans="1:17" ht="12.75">
      <c r="A1017" s="212" t="s">
        <v>878</v>
      </c>
      <c r="B1017" s="212"/>
      <c r="C1017" s="212"/>
      <c r="D1017" s="212"/>
      <c r="E1017" s="212"/>
      <c r="F1017" s="24">
        <f>SUM(F1004:F1016)</f>
        <v>2538.46</v>
      </c>
      <c r="G1017" s="34">
        <f t="shared" si="164"/>
        <v>0</v>
      </c>
      <c r="H1017" s="24">
        <f>SUM(H1004:H1016)</f>
        <v>2359.532786885246</v>
      </c>
      <c r="I1017" s="34"/>
      <c r="J1017" s="24">
        <f>SUM(J1004:J1016)</f>
        <v>2878.63</v>
      </c>
      <c r="K1017" s="2"/>
      <c r="L1017" s="146"/>
      <c r="M1017" s="146"/>
      <c r="O1017" s="34"/>
      <c r="Q1017" s="34">
        <f t="shared" si="165"/>
        <v>0</v>
      </c>
    </row>
    <row r="1018" spans="1:17" ht="12.75">
      <c r="A1018" s="214"/>
      <c r="B1018" s="214"/>
      <c r="C1018" s="214"/>
      <c r="D1018" s="214"/>
      <c r="E1018" s="214"/>
      <c r="F1018" s="214"/>
      <c r="G1018" s="34">
        <f t="shared" si="164"/>
        <v>0</v>
      </c>
      <c r="H1018" s="34"/>
      <c r="I1018" s="34"/>
      <c r="J1018" s="160"/>
      <c r="K1018" s="2"/>
      <c r="O1018" s="34"/>
      <c r="Q1018" s="34">
        <f t="shared" si="165"/>
        <v>0</v>
      </c>
    </row>
    <row r="1019" spans="1:20" ht="12.75">
      <c r="A1019" s="60" t="s">
        <v>879</v>
      </c>
      <c r="B1019" s="209" t="s">
        <v>880</v>
      </c>
      <c r="C1019" s="210"/>
      <c r="D1019" s="210"/>
      <c r="E1019" s="210"/>
      <c r="F1019" s="210"/>
      <c r="G1019" s="34">
        <f t="shared" si="164"/>
        <v>0</v>
      </c>
      <c r="H1019" s="34"/>
      <c r="I1019" s="34"/>
      <c r="J1019" s="160"/>
      <c r="K1019" s="2"/>
      <c r="N1019" s="166"/>
      <c r="O1019" s="34"/>
      <c r="P1019" s="166"/>
      <c r="Q1019" s="34">
        <f t="shared" si="165"/>
        <v>0</v>
      </c>
      <c r="R1019" s="166"/>
      <c r="S1019" s="166"/>
      <c r="T1019" s="166"/>
    </row>
    <row r="1020" spans="1:17" ht="12.75">
      <c r="A1020" s="60" t="s">
        <v>881</v>
      </c>
      <c r="B1020" s="209" t="s">
        <v>882</v>
      </c>
      <c r="C1020" s="210"/>
      <c r="D1020" s="210"/>
      <c r="E1020" s="210"/>
      <c r="F1020" s="210"/>
      <c r="G1020" s="34">
        <f t="shared" si="164"/>
        <v>0</v>
      </c>
      <c r="H1020" s="34"/>
      <c r="I1020" s="34"/>
      <c r="J1020" s="160"/>
      <c r="K1020" s="2"/>
      <c r="O1020" s="34"/>
      <c r="Q1020" s="34">
        <f t="shared" si="165"/>
        <v>0</v>
      </c>
    </row>
    <row r="1021" spans="1:17" ht="12.75">
      <c r="A1021" s="60" t="s">
        <v>883</v>
      </c>
      <c r="B1021" s="209" t="s">
        <v>398</v>
      </c>
      <c r="C1021" s="209"/>
      <c r="D1021" s="209"/>
      <c r="E1021" s="209"/>
      <c r="F1021" s="209"/>
      <c r="G1021" s="34">
        <f t="shared" si="164"/>
        <v>0</v>
      </c>
      <c r="H1021" s="34"/>
      <c r="I1021" s="34"/>
      <c r="J1021" s="160"/>
      <c r="K1021" s="2"/>
      <c r="O1021" s="34"/>
      <c r="Q1021" s="34">
        <f t="shared" si="165"/>
        <v>0</v>
      </c>
    </row>
    <row r="1022" spans="1:20" ht="12.75">
      <c r="A1022" s="50"/>
      <c r="B1022" s="52" t="s">
        <v>884</v>
      </c>
      <c r="C1022" s="50" t="s">
        <v>49</v>
      </c>
      <c r="D1022" s="33">
        <v>18</v>
      </c>
      <c r="E1022" s="61">
        <v>21.12</v>
      </c>
      <c r="F1022" s="33">
        <f aca="true" t="shared" si="171" ref="F1022:F1055">E1022*D1022</f>
        <v>380.16</v>
      </c>
      <c r="G1022" s="34">
        <f t="shared" si="164"/>
        <v>19.631147540983605</v>
      </c>
      <c r="H1022" s="33">
        <f aca="true" t="shared" si="172" ref="H1022:H1055">D1022*G1022</f>
        <v>353.36065573770486</v>
      </c>
      <c r="I1022" s="33">
        <f aca="true" t="shared" si="173" ref="I1022:I1055">G1022+G1022*$K$12</f>
        <v>23.95</v>
      </c>
      <c r="J1022" s="147">
        <f aca="true" t="shared" si="174" ref="J1022:J1055">D1022*I1022</f>
        <v>431.09999999999997</v>
      </c>
      <c r="K1022" s="2"/>
      <c r="N1022" s="166"/>
      <c r="O1022" s="34">
        <v>23.95</v>
      </c>
      <c r="P1022" s="166"/>
      <c r="Q1022" s="34">
        <f t="shared" si="165"/>
        <v>19.631147540983605</v>
      </c>
      <c r="R1022" s="166"/>
      <c r="S1022" s="166"/>
      <c r="T1022" s="166"/>
    </row>
    <row r="1023" spans="1:17" ht="12.75">
      <c r="A1023" s="50"/>
      <c r="B1023" s="52" t="s">
        <v>885</v>
      </c>
      <c r="C1023" s="50" t="s">
        <v>49</v>
      </c>
      <c r="D1023" s="33">
        <v>18</v>
      </c>
      <c r="E1023" s="61">
        <v>22.12</v>
      </c>
      <c r="F1023" s="33">
        <f t="shared" si="171"/>
        <v>398.16</v>
      </c>
      <c r="G1023" s="34">
        <f t="shared" si="164"/>
        <v>20.565573770491802</v>
      </c>
      <c r="H1023" s="33">
        <f t="shared" si="172"/>
        <v>370.18032786885243</v>
      </c>
      <c r="I1023" s="33">
        <f t="shared" si="173"/>
        <v>25.09</v>
      </c>
      <c r="J1023" s="147">
        <f t="shared" si="174"/>
        <v>451.62</v>
      </c>
      <c r="K1023" s="2"/>
      <c r="O1023" s="34">
        <v>25.09</v>
      </c>
      <c r="Q1023" s="34">
        <f t="shared" si="165"/>
        <v>20.565573770491802</v>
      </c>
    </row>
    <row r="1024" spans="1:20" ht="12.75">
      <c r="A1024" s="60" t="s">
        <v>886</v>
      </c>
      <c r="B1024" s="27" t="s">
        <v>308</v>
      </c>
      <c r="C1024" s="27"/>
      <c r="D1024" s="24"/>
      <c r="E1024" s="34"/>
      <c r="F1024" s="24"/>
      <c r="G1024" s="34">
        <f t="shared" si="164"/>
        <v>0</v>
      </c>
      <c r="H1024" s="33">
        <f t="shared" si="172"/>
        <v>0</v>
      </c>
      <c r="I1024" s="33">
        <f t="shared" si="173"/>
        <v>0</v>
      </c>
      <c r="J1024" s="147">
        <f t="shared" si="174"/>
        <v>0</v>
      </c>
      <c r="K1024" s="2"/>
      <c r="N1024" s="166"/>
      <c r="O1024" s="34"/>
      <c r="P1024" s="166"/>
      <c r="Q1024" s="34">
        <f t="shared" si="165"/>
        <v>0</v>
      </c>
      <c r="R1024" s="166"/>
      <c r="S1024" s="166"/>
      <c r="T1024" s="166"/>
    </row>
    <row r="1025" spans="1:17" ht="12.75">
      <c r="A1025" s="50"/>
      <c r="B1025" s="52" t="s">
        <v>887</v>
      </c>
      <c r="C1025" s="50" t="s">
        <v>93</v>
      </c>
      <c r="D1025" s="33">
        <v>2</v>
      </c>
      <c r="E1025" s="61">
        <v>6.39</v>
      </c>
      <c r="F1025" s="33">
        <f t="shared" si="171"/>
        <v>12.78</v>
      </c>
      <c r="G1025" s="34">
        <f t="shared" si="164"/>
        <v>5.942622950819672</v>
      </c>
      <c r="H1025" s="33">
        <f t="shared" si="172"/>
        <v>11.885245901639344</v>
      </c>
      <c r="I1025" s="33">
        <f t="shared" si="173"/>
        <v>7.25</v>
      </c>
      <c r="J1025" s="147">
        <f t="shared" si="174"/>
        <v>14.5</v>
      </c>
      <c r="K1025" s="2"/>
      <c r="O1025" s="34">
        <v>7.25</v>
      </c>
      <c r="Q1025" s="34">
        <f t="shared" si="165"/>
        <v>5.942622950819672</v>
      </c>
    </row>
    <row r="1026" spans="1:20" ht="12.75">
      <c r="A1026" s="60" t="s">
        <v>888</v>
      </c>
      <c r="B1026" s="27" t="s">
        <v>517</v>
      </c>
      <c r="C1026" s="27"/>
      <c r="D1026" s="24"/>
      <c r="E1026" s="34"/>
      <c r="F1026" s="24"/>
      <c r="G1026" s="34">
        <f t="shared" si="164"/>
        <v>0</v>
      </c>
      <c r="H1026" s="33">
        <f t="shared" si="172"/>
        <v>0</v>
      </c>
      <c r="I1026" s="33">
        <f t="shared" si="173"/>
        <v>0</v>
      </c>
      <c r="J1026" s="147">
        <f t="shared" si="174"/>
        <v>0</v>
      </c>
      <c r="K1026" s="2"/>
      <c r="N1026" s="166"/>
      <c r="O1026" s="34"/>
      <c r="P1026" s="166"/>
      <c r="Q1026" s="34">
        <f t="shared" si="165"/>
        <v>0</v>
      </c>
      <c r="R1026" s="166"/>
      <c r="S1026" s="166"/>
      <c r="T1026" s="166"/>
    </row>
    <row r="1027" spans="1:17" ht="12.75">
      <c r="A1027" s="50"/>
      <c r="B1027" s="52" t="s">
        <v>889</v>
      </c>
      <c r="C1027" s="50" t="s">
        <v>93</v>
      </c>
      <c r="D1027" s="33">
        <v>3</v>
      </c>
      <c r="E1027" s="61">
        <v>1.96</v>
      </c>
      <c r="F1027" s="33">
        <f t="shared" si="171"/>
        <v>5.88</v>
      </c>
      <c r="G1027" s="34">
        <f t="shared" si="164"/>
        <v>1.8196721311475412</v>
      </c>
      <c r="H1027" s="33">
        <f t="shared" si="172"/>
        <v>5.4590163934426235</v>
      </c>
      <c r="I1027" s="33">
        <f t="shared" si="173"/>
        <v>2.22</v>
      </c>
      <c r="J1027" s="147">
        <f t="shared" si="174"/>
        <v>6.66</v>
      </c>
      <c r="K1027" s="2"/>
      <c r="O1027" s="34">
        <v>2.22</v>
      </c>
      <c r="Q1027" s="34">
        <f t="shared" si="165"/>
        <v>1.8196721311475412</v>
      </c>
    </row>
    <row r="1028" spans="1:17" ht="12.75">
      <c r="A1028" s="50"/>
      <c r="B1028" s="52" t="s">
        <v>890</v>
      </c>
      <c r="C1028" s="50" t="s">
        <v>93</v>
      </c>
      <c r="D1028" s="33">
        <v>3</v>
      </c>
      <c r="E1028" s="61">
        <v>1.96</v>
      </c>
      <c r="F1028" s="33">
        <f t="shared" si="171"/>
        <v>5.88</v>
      </c>
      <c r="G1028" s="34">
        <f t="shared" si="164"/>
        <v>1.8196721311475412</v>
      </c>
      <c r="H1028" s="33">
        <f t="shared" si="172"/>
        <v>5.4590163934426235</v>
      </c>
      <c r="I1028" s="33">
        <f t="shared" si="173"/>
        <v>2.22</v>
      </c>
      <c r="J1028" s="147">
        <f t="shared" si="174"/>
        <v>6.66</v>
      </c>
      <c r="K1028" s="2"/>
      <c r="O1028" s="34">
        <v>2.22</v>
      </c>
      <c r="Q1028" s="34">
        <f t="shared" si="165"/>
        <v>1.8196721311475412</v>
      </c>
    </row>
    <row r="1029" spans="1:20" ht="12.75">
      <c r="A1029" s="60" t="s">
        <v>891</v>
      </c>
      <c r="B1029" s="27" t="s">
        <v>424</v>
      </c>
      <c r="C1029" s="27"/>
      <c r="D1029" s="24"/>
      <c r="E1029" s="34"/>
      <c r="F1029" s="24"/>
      <c r="G1029" s="34">
        <f t="shared" si="164"/>
        <v>0</v>
      </c>
      <c r="H1029" s="33">
        <f t="shared" si="172"/>
        <v>0</v>
      </c>
      <c r="I1029" s="33">
        <f t="shared" si="173"/>
        <v>0</v>
      </c>
      <c r="J1029" s="147">
        <f t="shared" si="174"/>
        <v>0</v>
      </c>
      <c r="K1029" s="2"/>
      <c r="N1029" s="166"/>
      <c r="O1029" s="34"/>
      <c r="P1029" s="166"/>
      <c r="Q1029" s="34">
        <f t="shared" si="165"/>
        <v>0</v>
      </c>
      <c r="R1029" s="166"/>
      <c r="S1029" s="166"/>
      <c r="T1029" s="166"/>
    </row>
    <row r="1030" spans="1:17" ht="12.75">
      <c r="A1030" s="50"/>
      <c r="B1030" s="52" t="s">
        <v>892</v>
      </c>
      <c r="C1030" s="50" t="s">
        <v>93</v>
      </c>
      <c r="D1030" s="33">
        <v>8</v>
      </c>
      <c r="E1030" s="61">
        <v>10.2</v>
      </c>
      <c r="F1030" s="33">
        <f t="shared" si="171"/>
        <v>81.6</v>
      </c>
      <c r="G1030" s="34">
        <f t="shared" si="164"/>
        <v>9.48360655737705</v>
      </c>
      <c r="H1030" s="33">
        <f t="shared" si="172"/>
        <v>75.8688524590164</v>
      </c>
      <c r="I1030" s="33">
        <f t="shared" si="173"/>
        <v>11.57</v>
      </c>
      <c r="J1030" s="147">
        <f t="shared" si="174"/>
        <v>92.56</v>
      </c>
      <c r="K1030" s="2"/>
      <c r="O1030" s="34">
        <v>11.57</v>
      </c>
      <c r="Q1030" s="34">
        <f t="shared" si="165"/>
        <v>9.48360655737705</v>
      </c>
    </row>
    <row r="1031" spans="1:20" ht="12.75">
      <c r="A1031" s="50"/>
      <c r="B1031" s="52" t="s">
        <v>893</v>
      </c>
      <c r="C1031" s="50" t="s">
        <v>93</v>
      </c>
      <c r="D1031" s="33">
        <v>2</v>
      </c>
      <c r="E1031" s="61">
        <v>11.03</v>
      </c>
      <c r="F1031" s="33">
        <f t="shared" si="171"/>
        <v>22.06</v>
      </c>
      <c r="G1031" s="34">
        <f t="shared" si="164"/>
        <v>10.254098360655737</v>
      </c>
      <c r="H1031" s="33">
        <f t="shared" si="172"/>
        <v>20.508196721311474</v>
      </c>
      <c r="I1031" s="33">
        <f t="shared" si="173"/>
        <v>12.51</v>
      </c>
      <c r="J1031" s="147">
        <f t="shared" si="174"/>
        <v>25.02</v>
      </c>
      <c r="K1031" s="2"/>
      <c r="N1031" s="166"/>
      <c r="O1031" s="34">
        <v>12.51</v>
      </c>
      <c r="P1031" s="166"/>
      <c r="Q1031" s="34">
        <f t="shared" si="165"/>
        <v>10.254098360655737</v>
      </c>
      <c r="R1031" s="166"/>
      <c r="S1031" s="166"/>
      <c r="T1031" s="166"/>
    </row>
    <row r="1032" spans="1:17" ht="12.75">
      <c r="A1032" s="60" t="s">
        <v>894</v>
      </c>
      <c r="B1032" s="27" t="s">
        <v>895</v>
      </c>
      <c r="C1032" s="27"/>
      <c r="D1032" s="24"/>
      <c r="E1032" s="34"/>
      <c r="F1032" s="24"/>
      <c r="G1032" s="34">
        <f t="shared" si="164"/>
        <v>0</v>
      </c>
      <c r="H1032" s="33">
        <f t="shared" si="172"/>
        <v>0</v>
      </c>
      <c r="I1032" s="33">
        <f t="shared" si="173"/>
        <v>0</v>
      </c>
      <c r="J1032" s="147">
        <f t="shared" si="174"/>
        <v>0</v>
      </c>
      <c r="K1032" s="2"/>
      <c r="O1032" s="34"/>
      <c r="Q1032" s="34">
        <f t="shared" si="165"/>
        <v>0</v>
      </c>
    </row>
    <row r="1033" spans="1:17" ht="12.75">
      <c r="A1033" s="50"/>
      <c r="B1033" s="52" t="s">
        <v>896</v>
      </c>
      <c r="C1033" s="50" t="s">
        <v>93</v>
      </c>
      <c r="D1033" s="33">
        <v>2</v>
      </c>
      <c r="E1033" s="61">
        <v>1.9</v>
      </c>
      <c r="F1033" s="33">
        <f t="shared" si="171"/>
        <v>3.8</v>
      </c>
      <c r="G1033" s="34">
        <f t="shared" si="164"/>
        <v>1.7622950819672132</v>
      </c>
      <c r="H1033" s="33">
        <f t="shared" si="172"/>
        <v>3.5245901639344264</v>
      </c>
      <c r="I1033" s="33">
        <f t="shared" si="173"/>
        <v>2.15</v>
      </c>
      <c r="J1033" s="147">
        <f t="shared" si="174"/>
        <v>4.3</v>
      </c>
      <c r="K1033" s="2"/>
      <c r="O1033" s="34">
        <v>2.15</v>
      </c>
      <c r="Q1033" s="34">
        <f t="shared" si="165"/>
        <v>1.7622950819672132</v>
      </c>
    </row>
    <row r="1034" spans="1:20" ht="12.75">
      <c r="A1034" s="60" t="s">
        <v>897</v>
      </c>
      <c r="B1034" s="27" t="s">
        <v>321</v>
      </c>
      <c r="C1034" s="27"/>
      <c r="D1034" s="24"/>
      <c r="E1034" s="34"/>
      <c r="F1034" s="24"/>
      <c r="G1034" s="34">
        <f t="shared" si="164"/>
        <v>0</v>
      </c>
      <c r="H1034" s="33">
        <f t="shared" si="172"/>
        <v>0</v>
      </c>
      <c r="I1034" s="33">
        <f t="shared" si="173"/>
        <v>0</v>
      </c>
      <c r="J1034" s="147">
        <f t="shared" si="174"/>
        <v>0</v>
      </c>
      <c r="K1034" s="2"/>
      <c r="N1034" s="166"/>
      <c r="O1034" s="34"/>
      <c r="P1034" s="166"/>
      <c r="Q1034" s="34">
        <f t="shared" si="165"/>
        <v>0</v>
      </c>
      <c r="R1034" s="166"/>
      <c r="S1034" s="166"/>
      <c r="T1034" s="166"/>
    </row>
    <row r="1035" spans="1:20" ht="12.75">
      <c r="A1035" s="50"/>
      <c r="B1035" s="52" t="s">
        <v>898</v>
      </c>
      <c r="C1035" s="50" t="s">
        <v>93</v>
      </c>
      <c r="D1035" s="33">
        <v>3</v>
      </c>
      <c r="E1035" s="61">
        <v>11.3</v>
      </c>
      <c r="F1035" s="33">
        <f t="shared" si="171"/>
        <v>33.900000000000006</v>
      </c>
      <c r="G1035" s="34">
        <f t="shared" si="164"/>
        <v>10.5</v>
      </c>
      <c r="H1035" s="33">
        <f t="shared" si="172"/>
        <v>31.5</v>
      </c>
      <c r="I1035" s="33">
        <f t="shared" si="173"/>
        <v>12.81</v>
      </c>
      <c r="J1035" s="147">
        <f t="shared" si="174"/>
        <v>38.43</v>
      </c>
      <c r="K1035" s="2"/>
      <c r="N1035" s="166"/>
      <c r="O1035" s="34">
        <v>12.81</v>
      </c>
      <c r="P1035" s="166"/>
      <c r="Q1035" s="34">
        <f t="shared" si="165"/>
        <v>10.5</v>
      </c>
      <c r="R1035" s="166"/>
      <c r="S1035" s="166"/>
      <c r="T1035" s="166"/>
    </row>
    <row r="1036" spans="1:17" ht="12.75">
      <c r="A1036" s="60" t="s">
        <v>899</v>
      </c>
      <c r="B1036" s="27" t="s">
        <v>900</v>
      </c>
      <c r="C1036" s="27"/>
      <c r="D1036" s="24"/>
      <c r="E1036" s="34"/>
      <c r="F1036" s="24"/>
      <c r="G1036" s="34">
        <f t="shared" si="164"/>
        <v>0</v>
      </c>
      <c r="H1036" s="33">
        <f t="shared" si="172"/>
        <v>0</v>
      </c>
      <c r="I1036" s="33">
        <f t="shared" si="173"/>
        <v>0</v>
      </c>
      <c r="J1036" s="147">
        <f t="shared" si="174"/>
        <v>0</v>
      </c>
      <c r="K1036" s="2"/>
      <c r="O1036" s="34"/>
      <c r="Q1036" s="34">
        <f t="shared" si="165"/>
        <v>0</v>
      </c>
    </row>
    <row r="1037" spans="1:20" ht="12.75">
      <c r="A1037" s="50"/>
      <c r="B1037" s="52" t="s">
        <v>901</v>
      </c>
      <c r="C1037" s="50" t="s">
        <v>93</v>
      </c>
      <c r="D1037" s="33">
        <v>3</v>
      </c>
      <c r="E1037" s="61">
        <v>9.26</v>
      </c>
      <c r="F1037" s="33">
        <f t="shared" si="171"/>
        <v>27.78</v>
      </c>
      <c r="G1037" s="34">
        <f t="shared" si="164"/>
        <v>8.60655737704918</v>
      </c>
      <c r="H1037" s="33">
        <f t="shared" si="172"/>
        <v>25.81967213114754</v>
      </c>
      <c r="I1037" s="33">
        <f t="shared" si="173"/>
        <v>10.5</v>
      </c>
      <c r="J1037" s="147">
        <f t="shared" si="174"/>
        <v>31.5</v>
      </c>
      <c r="K1037" s="2"/>
      <c r="N1037" s="166"/>
      <c r="O1037" s="34">
        <v>10.5</v>
      </c>
      <c r="P1037" s="166"/>
      <c r="Q1037" s="34">
        <f t="shared" si="165"/>
        <v>8.60655737704918</v>
      </c>
      <c r="R1037" s="166"/>
      <c r="S1037" s="166"/>
      <c r="T1037" s="166"/>
    </row>
    <row r="1038" spans="1:17" ht="12.75">
      <c r="A1038" s="50"/>
      <c r="B1038" s="52" t="s">
        <v>902</v>
      </c>
      <c r="C1038" s="50" t="s">
        <v>93</v>
      </c>
      <c r="D1038" s="33">
        <v>5</v>
      </c>
      <c r="E1038" s="61">
        <v>10.26</v>
      </c>
      <c r="F1038" s="33">
        <f t="shared" si="171"/>
        <v>51.3</v>
      </c>
      <c r="G1038" s="34">
        <f t="shared" si="164"/>
        <v>9.540983606557377</v>
      </c>
      <c r="H1038" s="33">
        <f t="shared" si="172"/>
        <v>47.704918032786885</v>
      </c>
      <c r="I1038" s="33">
        <f t="shared" si="173"/>
        <v>11.64</v>
      </c>
      <c r="J1038" s="147">
        <f t="shared" si="174"/>
        <v>58.2</v>
      </c>
      <c r="K1038" s="2"/>
      <c r="O1038" s="34">
        <v>11.64</v>
      </c>
      <c r="Q1038" s="34">
        <f t="shared" si="165"/>
        <v>9.540983606557377</v>
      </c>
    </row>
    <row r="1039" spans="1:17" ht="12.75">
      <c r="A1039" s="60" t="s">
        <v>903</v>
      </c>
      <c r="B1039" s="27" t="s">
        <v>904</v>
      </c>
      <c r="C1039" s="27"/>
      <c r="D1039" s="24"/>
      <c r="E1039" s="34"/>
      <c r="F1039" s="24"/>
      <c r="G1039" s="34">
        <f t="shared" si="164"/>
        <v>0</v>
      </c>
      <c r="H1039" s="33">
        <f t="shared" si="172"/>
        <v>0</v>
      </c>
      <c r="I1039" s="33">
        <f t="shared" si="173"/>
        <v>0</v>
      </c>
      <c r="J1039" s="147">
        <f t="shared" si="174"/>
        <v>0</v>
      </c>
      <c r="K1039" s="2"/>
      <c r="O1039" s="34"/>
      <c r="Q1039" s="34">
        <f t="shared" si="165"/>
        <v>0</v>
      </c>
    </row>
    <row r="1040" spans="1:20" ht="12.75">
      <c r="A1040" s="50"/>
      <c r="B1040" s="52" t="s">
        <v>905</v>
      </c>
      <c r="C1040" s="50" t="s">
        <v>93</v>
      </c>
      <c r="D1040" s="33">
        <v>4</v>
      </c>
      <c r="E1040" s="61">
        <v>11.3</v>
      </c>
      <c r="F1040" s="33">
        <f t="shared" si="171"/>
        <v>45.2</v>
      </c>
      <c r="G1040" s="34">
        <f aca="true" t="shared" si="175" ref="G1040:G1076">Q1040</f>
        <v>10.5</v>
      </c>
      <c r="H1040" s="33">
        <f t="shared" si="172"/>
        <v>42</v>
      </c>
      <c r="I1040" s="33">
        <f t="shared" si="173"/>
        <v>12.81</v>
      </c>
      <c r="J1040" s="147">
        <f t="shared" si="174"/>
        <v>51.24</v>
      </c>
      <c r="K1040" s="2"/>
      <c r="N1040" s="166"/>
      <c r="O1040" s="34">
        <v>12.81</v>
      </c>
      <c r="P1040" s="166"/>
      <c r="Q1040" s="34">
        <f aca="true" t="shared" si="176" ref="Q1040:Q1080">O1040/$P$13</f>
        <v>10.5</v>
      </c>
      <c r="R1040" s="166"/>
      <c r="S1040" s="166"/>
      <c r="T1040" s="166"/>
    </row>
    <row r="1041" spans="1:17" ht="12.75">
      <c r="A1041" s="60" t="s">
        <v>906</v>
      </c>
      <c r="B1041" s="27" t="s">
        <v>907</v>
      </c>
      <c r="C1041" s="27"/>
      <c r="D1041" s="24"/>
      <c r="E1041" s="34"/>
      <c r="F1041" s="24"/>
      <c r="G1041" s="34">
        <f t="shared" si="175"/>
        <v>0</v>
      </c>
      <c r="H1041" s="33">
        <f t="shared" si="172"/>
        <v>0</v>
      </c>
      <c r="I1041" s="33">
        <f t="shared" si="173"/>
        <v>0</v>
      </c>
      <c r="J1041" s="147">
        <f t="shared" si="174"/>
        <v>0</v>
      </c>
      <c r="K1041" s="2"/>
      <c r="O1041" s="34"/>
      <c r="Q1041" s="34">
        <f t="shared" si="176"/>
        <v>0</v>
      </c>
    </row>
    <row r="1042" spans="1:20" ht="12.75">
      <c r="A1042" s="50"/>
      <c r="B1042" s="52" t="s">
        <v>908</v>
      </c>
      <c r="C1042" s="50" t="s">
        <v>93</v>
      </c>
      <c r="D1042" s="33">
        <v>1</v>
      </c>
      <c r="E1042" s="61">
        <v>14.2</v>
      </c>
      <c r="F1042" s="33">
        <f t="shared" si="171"/>
        <v>14.2</v>
      </c>
      <c r="G1042" s="34">
        <f t="shared" si="175"/>
        <v>13.196721311475411</v>
      </c>
      <c r="H1042" s="33">
        <f t="shared" si="172"/>
        <v>13.196721311475411</v>
      </c>
      <c r="I1042" s="33">
        <f t="shared" si="173"/>
        <v>16.1</v>
      </c>
      <c r="J1042" s="147">
        <f t="shared" si="174"/>
        <v>16.1</v>
      </c>
      <c r="K1042" s="2"/>
      <c r="N1042" s="166"/>
      <c r="O1042" s="34">
        <v>16.1</v>
      </c>
      <c r="P1042" s="166"/>
      <c r="Q1042" s="34">
        <f t="shared" si="176"/>
        <v>13.196721311475411</v>
      </c>
      <c r="R1042" s="166"/>
      <c r="S1042" s="166"/>
      <c r="T1042" s="166"/>
    </row>
    <row r="1043" spans="1:17" ht="12.75">
      <c r="A1043" s="50"/>
      <c r="B1043" s="52" t="s">
        <v>909</v>
      </c>
      <c r="C1043" s="50" t="s">
        <v>93</v>
      </c>
      <c r="D1043" s="33">
        <v>2</v>
      </c>
      <c r="E1043" s="61">
        <v>17.98</v>
      </c>
      <c r="F1043" s="33">
        <f t="shared" si="171"/>
        <v>35.96</v>
      </c>
      <c r="G1043" s="34">
        <f t="shared" si="175"/>
        <v>16.71311475409836</v>
      </c>
      <c r="H1043" s="33">
        <f t="shared" si="172"/>
        <v>33.42622950819672</v>
      </c>
      <c r="I1043" s="33">
        <f t="shared" si="173"/>
        <v>20.39</v>
      </c>
      <c r="J1043" s="147">
        <f t="shared" si="174"/>
        <v>40.78</v>
      </c>
      <c r="K1043" s="2"/>
      <c r="O1043" s="34">
        <v>20.39</v>
      </c>
      <c r="Q1043" s="34">
        <f t="shared" si="176"/>
        <v>16.71311475409836</v>
      </c>
    </row>
    <row r="1044" spans="1:20" ht="12.75">
      <c r="A1044" s="60" t="s">
        <v>910</v>
      </c>
      <c r="B1044" s="27" t="s">
        <v>911</v>
      </c>
      <c r="C1044" s="27"/>
      <c r="D1044" s="24"/>
      <c r="E1044" s="34"/>
      <c r="F1044" s="24"/>
      <c r="G1044" s="34">
        <f t="shared" si="175"/>
        <v>0</v>
      </c>
      <c r="H1044" s="33">
        <f t="shared" si="172"/>
        <v>0</v>
      </c>
      <c r="I1044" s="33">
        <f t="shared" si="173"/>
        <v>0</v>
      </c>
      <c r="J1044" s="147">
        <f t="shared" si="174"/>
        <v>0</v>
      </c>
      <c r="K1044" s="2"/>
      <c r="N1044" s="166"/>
      <c r="O1044" s="34"/>
      <c r="P1044" s="166"/>
      <c r="Q1044" s="34">
        <f t="shared" si="176"/>
        <v>0</v>
      </c>
      <c r="R1044" s="166"/>
      <c r="S1044" s="166"/>
      <c r="T1044" s="166"/>
    </row>
    <row r="1045" spans="1:17" ht="12.75">
      <c r="A1045" s="60" t="s">
        <v>912</v>
      </c>
      <c r="B1045" s="27" t="s">
        <v>913</v>
      </c>
      <c r="C1045" s="27"/>
      <c r="D1045" s="24"/>
      <c r="E1045" s="34"/>
      <c r="F1045" s="24"/>
      <c r="G1045" s="34">
        <f t="shared" si="175"/>
        <v>0</v>
      </c>
      <c r="H1045" s="33">
        <f t="shared" si="172"/>
        <v>0</v>
      </c>
      <c r="I1045" s="33">
        <f t="shared" si="173"/>
        <v>0</v>
      </c>
      <c r="J1045" s="147">
        <f t="shared" si="174"/>
        <v>0</v>
      </c>
      <c r="K1045" s="2"/>
      <c r="O1045" s="34"/>
      <c r="Q1045" s="34">
        <f t="shared" si="176"/>
        <v>0</v>
      </c>
    </row>
    <row r="1046" spans="1:17" ht="12.75">
      <c r="A1046" s="50"/>
      <c r="B1046" s="52" t="s">
        <v>914</v>
      </c>
      <c r="C1046" s="50" t="s">
        <v>93</v>
      </c>
      <c r="D1046" s="33">
        <v>2</v>
      </c>
      <c r="E1046" s="61">
        <v>16.36</v>
      </c>
      <c r="F1046" s="33">
        <f t="shared" si="171"/>
        <v>32.72</v>
      </c>
      <c r="G1046" s="34">
        <f t="shared" si="175"/>
        <v>15.204918032786885</v>
      </c>
      <c r="H1046" s="33">
        <f t="shared" si="172"/>
        <v>30.40983606557377</v>
      </c>
      <c r="I1046" s="33">
        <f t="shared" si="173"/>
        <v>18.55</v>
      </c>
      <c r="J1046" s="147">
        <f t="shared" si="174"/>
        <v>37.1</v>
      </c>
      <c r="K1046" s="2"/>
      <c r="O1046" s="34">
        <v>18.55</v>
      </c>
      <c r="Q1046" s="34">
        <f t="shared" si="176"/>
        <v>15.204918032786885</v>
      </c>
    </row>
    <row r="1047" spans="1:17" ht="12.75">
      <c r="A1047" s="60" t="s">
        <v>915</v>
      </c>
      <c r="B1047" s="27" t="s">
        <v>916</v>
      </c>
      <c r="C1047" s="27"/>
      <c r="D1047" s="24"/>
      <c r="E1047" s="34"/>
      <c r="F1047" s="24"/>
      <c r="G1047" s="34">
        <f t="shared" si="175"/>
        <v>0</v>
      </c>
      <c r="H1047" s="33">
        <f t="shared" si="172"/>
        <v>0</v>
      </c>
      <c r="I1047" s="33">
        <f t="shared" si="173"/>
        <v>0</v>
      </c>
      <c r="J1047" s="147">
        <f t="shared" si="174"/>
        <v>0</v>
      </c>
      <c r="K1047" s="2"/>
      <c r="O1047" s="34"/>
      <c r="Q1047" s="34">
        <f t="shared" si="176"/>
        <v>0</v>
      </c>
    </row>
    <row r="1048" spans="1:17" ht="12.75">
      <c r="A1048" s="50"/>
      <c r="B1048" s="52" t="s">
        <v>917</v>
      </c>
      <c r="C1048" s="50" t="s">
        <v>93</v>
      </c>
      <c r="D1048" s="33">
        <v>1</v>
      </c>
      <c r="E1048" s="61">
        <v>12.36</v>
      </c>
      <c r="F1048" s="33">
        <f t="shared" si="171"/>
        <v>12.36</v>
      </c>
      <c r="G1048" s="34">
        <f t="shared" si="175"/>
        <v>11.491803278688524</v>
      </c>
      <c r="H1048" s="33">
        <f t="shared" si="172"/>
        <v>11.491803278688524</v>
      </c>
      <c r="I1048" s="33">
        <f t="shared" si="173"/>
        <v>14.02</v>
      </c>
      <c r="J1048" s="147">
        <f t="shared" si="174"/>
        <v>14.02</v>
      </c>
      <c r="K1048" s="2"/>
      <c r="O1048" s="34">
        <v>14.02</v>
      </c>
      <c r="Q1048" s="34">
        <f t="shared" si="176"/>
        <v>11.491803278688524</v>
      </c>
    </row>
    <row r="1049" spans="1:17" ht="12.75">
      <c r="A1049" s="50"/>
      <c r="B1049" s="52" t="s">
        <v>918</v>
      </c>
      <c r="C1049" s="50" t="s">
        <v>93</v>
      </c>
      <c r="D1049" s="33">
        <v>2</v>
      </c>
      <c r="E1049" s="61">
        <v>15.02</v>
      </c>
      <c r="F1049" s="33">
        <f t="shared" si="171"/>
        <v>30.04</v>
      </c>
      <c r="G1049" s="34">
        <f t="shared" si="175"/>
        <v>13.959016393442624</v>
      </c>
      <c r="H1049" s="33">
        <f t="shared" si="172"/>
        <v>27.91803278688525</v>
      </c>
      <c r="I1049" s="33">
        <f t="shared" si="173"/>
        <v>17.03</v>
      </c>
      <c r="J1049" s="147">
        <f t="shared" si="174"/>
        <v>34.06</v>
      </c>
      <c r="K1049" s="2"/>
      <c r="O1049" s="34">
        <v>17.03</v>
      </c>
      <c r="Q1049" s="34">
        <f t="shared" si="176"/>
        <v>13.959016393442624</v>
      </c>
    </row>
    <row r="1050" spans="1:17" ht="12.75">
      <c r="A1050" s="60" t="s">
        <v>919</v>
      </c>
      <c r="B1050" s="27" t="s">
        <v>920</v>
      </c>
      <c r="C1050" s="27"/>
      <c r="D1050" s="24"/>
      <c r="E1050" s="34"/>
      <c r="F1050" s="24"/>
      <c r="G1050" s="34">
        <f t="shared" si="175"/>
        <v>0</v>
      </c>
      <c r="H1050" s="33">
        <f t="shared" si="172"/>
        <v>0</v>
      </c>
      <c r="I1050" s="33">
        <f t="shared" si="173"/>
        <v>0</v>
      </c>
      <c r="J1050" s="147">
        <f t="shared" si="174"/>
        <v>0</v>
      </c>
      <c r="K1050" s="2"/>
      <c r="O1050" s="34"/>
      <c r="Q1050" s="34">
        <f t="shared" si="176"/>
        <v>0</v>
      </c>
    </row>
    <row r="1051" spans="1:17" ht="12.75">
      <c r="A1051" s="50"/>
      <c r="B1051" s="52" t="s">
        <v>921</v>
      </c>
      <c r="C1051" s="50" t="s">
        <v>93</v>
      </c>
      <c r="D1051" s="33">
        <v>2</v>
      </c>
      <c r="E1051" s="61">
        <v>17.98</v>
      </c>
      <c r="F1051" s="33">
        <f t="shared" si="171"/>
        <v>35.96</v>
      </c>
      <c r="G1051" s="34">
        <f t="shared" si="175"/>
        <v>16.71311475409836</v>
      </c>
      <c r="H1051" s="33">
        <f t="shared" si="172"/>
        <v>33.42622950819672</v>
      </c>
      <c r="I1051" s="33">
        <f t="shared" si="173"/>
        <v>20.39</v>
      </c>
      <c r="J1051" s="147">
        <f t="shared" si="174"/>
        <v>40.78</v>
      </c>
      <c r="K1051" s="2"/>
      <c r="O1051" s="34">
        <v>20.39</v>
      </c>
      <c r="Q1051" s="34">
        <f t="shared" si="176"/>
        <v>16.71311475409836</v>
      </c>
    </row>
    <row r="1052" spans="1:17" ht="12.75">
      <c r="A1052" s="60" t="s">
        <v>922</v>
      </c>
      <c r="B1052" s="27" t="s">
        <v>923</v>
      </c>
      <c r="C1052" s="27"/>
      <c r="D1052" s="24"/>
      <c r="E1052" s="34"/>
      <c r="F1052" s="24"/>
      <c r="G1052" s="34">
        <f t="shared" si="175"/>
        <v>0</v>
      </c>
      <c r="H1052" s="33">
        <f t="shared" si="172"/>
        <v>0</v>
      </c>
      <c r="I1052" s="33">
        <f t="shared" si="173"/>
        <v>0</v>
      </c>
      <c r="J1052" s="147">
        <f t="shared" si="174"/>
        <v>0</v>
      </c>
      <c r="K1052" s="2"/>
      <c r="O1052" s="34"/>
      <c r="Q1052" s="34">
        <f t="shared" si="176"/>
        <v>0</v>
      </c>
    </row>
    <row r="1053" spans="1:17" ht="12.75">
      <c r="A1053" s="50"/>
      <c r="B1053" s="52" t="s">
        <v>924</v>
      </c>
      <c r="C1053" s="50" t="s">
        <v>93</v>
      </c>
      <c r="D1053" s="33">
        <v>1</v>
      </c>
      <c r="E1053" s="61">
        <f>96.3+18.63</f>
        <v>114.92999999999999</v>
      </c>
      <c r="F1053" s="33">
        <f t="shared" si="171"/>
        <v>114.92999999999999</v>
      </c>
      <c r="G1053" s="34">
        <f t="shared" si="175"/>
        <v>106.8360655737705</v>
      </c>
      <c r="H1053" s="33">
        <f t="shared" si="172"/>
        <v>106.8360655737705</v>
      </c>
      <c r="I1053" s="33">
        <f t="shared" si="173"/>
        <v>130.34</v>
      </c>
      <c r="J1053" s="147">
        <f t="shared" si="174"/>
        <v>130.34</v>
      </c>
      <c r="K1053" s="2"/>
      <c r="O1053" s="34">
        <v>130.34</v>
      </c>
      <c r="Q1053" s="34">
        <f t="shared" si="176"/>
        <v>106.8360655737705</v>
      </c>
    </row>
    <row r="1054" spans="1:17" ht="12.75">
      <c r="A1054" s="60" t="s">
        <v>925</v>
      </c>
      <c r="B1054" s="27" t="s">
        <v>926</v>
      </c>
      <c r="C1054" s="27"/>
      <c r="D1054" s="24"/>
      <c r="E1054" s="34"/>
      <c r="F1054" s="24"/>
      <c r="G1054" s="34">
        <f t="shared" si="175"/>
        <v>0</v>
      </c>
      <c r="H1054" s="33">
        <f t="shared" si="172"/>
        <v>0</v>
      </c>
      <c r="I1054" s="33">
        <f t="shared" si="173"/>
        <v>0</v>
      </c>
      <c r="J1054" s="147">
        <f t="shared" si="174"/>
        <v>0</v>
      </c>
      <c r="K1054" s="2"/>
      <c r="O1054" s="34"/>
      <c r="Q1054" s="34">
        <f t="shared" si="176"/>
        <v>0</v>
      </c>
    </row>
    <row r="1055" spans="1:17" ht="12.75">
      <c r="A1055" s="50"/>
      <c r="B1055" s="52" t="s">
        <v>927</v>
      </c>
      <c r="C1055" s="50" t="s">
        <v>93</v>
      </c>
      <c r="D1055" s="33">
        <v>6</v>
      </c>
      <c r="E1055" s="61">
        <v>11.36</v>
      </c>
      <c r="F1055" s="33">
        <f t="shared" si="171"/>
        <v>68.16</v>
      </c>
      <c r="G1055" s="34">
        <f t="shared" si="175"/>
        <v>10.557377049180328</v>
      </c>
      <c r="H1055" s="33">
        <f t="shared" si="172"/>
        <v>63.34426229508197</v>
      </c>
      <c r="I1055" s="33">
        <f t="shared" si="173"/>
        <v>12.88</v>
      </c>
      <c r="J1055" s="147">
        <f t="shared" si="174"/>
        <v>77.28</v>
      </c>
      <c r="K1055" s="2"/>
      <c r="O1055" s="34">
        <v>12.88</v>
      </c>
      <c r="Q1055" s="34">
        <f t="shared" si="176"/>
        <v>10.557377049180328</v>
      </c>
    </row>
    <row r="1056" spans="1:17" ht="12.75">
      <c r="A1056" s="212" t="s">
        <v>928</v>
      </c>
      <c r="B1056" s="212"/>
      <c r="C1056" s="212"/>
      <c r="D1056" s="212"/>
      <c r="E1056" s="212"/>
      <c r="F1056" s="24">
        <f>SUM(F1022:F1055)</f>
        <v>1412.83</v>
      </c>
      <c r="G1056" s="34">
        <f t="shared" si="175"/>
        <v>0</v>
      </c>
      <c r="H1056" s="24">
        <f>SUM(H1022:H1055)</f>
        <v>1313.3196721311474</v>
      </c>
      <c r="I1056" s="34"/>
      <c r="J1056" s="24">
        <f>SUM(J1022:J1055)</f>
        <v>1602.2499999999995</v>
      </c>
      <c r="K1056" s="2"/>
      <c r="L1056" s="146"/>
      <c r="M1056" s="146"/>
      <c r="O1056" s="34"/>
      <c r="Q1056" s="34">
        <f t="shared" si="176"/>
        <v>0</v>
      </c>
    </row>
    <row r="1057" spans="1:17" ht="12.75">
      <c r="A1057" s="214"/>
      <c r="B1057" s="214"/>
      <c r="C1057" s="214"/>
      <c r="D1057" s="214"/>
      <c r="E1057" s="214"/>
      <c r="F1057" s="214"/>
      <c r="G1057" s="34">
        <f t="shared" si="175"/>
        <v>0</v>
      </c>
      <c r="H1057" s="34"/>
      <c r="I1057" s="34"/>
      <c r="J1057" s="160"/>
      <c r="K1057" s="2"/>
      <c r="O1057" s="34"/>
      <c r="Q1057" s="34">
        <f t="shared" si="176"/>
        <v>0</v>
      </c>
    </row>
    <row r="1058" spans="1:17" ht="12.75">
      <c r="A1058" s="60" t="s">
        <v>929</v>
      </c>
      <c r="B1058" s="209" t="s">
        <v>930</v>
      </c>
      <c r="C1058" s="210"/>
      <c r="D1058" s="210"/>
      <c r="E1058" s="210"/>
      <c r="F1058" s="210"/>
      <c r="G1058" s="34">
        <f t="shared" si="175"/>
        <v>0</v>
      </c>
      <c r="H1058" s="34"/>
      <c r="I1058" s="34"/>
      <c r="J1058" s="160"/>
      <c r="K1058" s="2"/>
      <c r="O1058" s="34"/>
      <c r="Q1058" s="34">
        <f t="shared" si="176"/>
        <v>0</v>
      </c>
    </row>
    <row r="1059" spans="1:17" ht="12.75">
      <c r="A1059" s="60" t="s">
        <v>931</v>
      </c>
      <c r="B1059" s="209" t="s">
        <v>911</v>
      </c>
      <c r="C1059" s="209"/>
      <c r="D1059" s="209"/>
      <c r="E1059" s="209"/>
      <c r="F1059" s="209"/>
      <c r="G1059" s="34">
        <f t="shared" si="175"/>
        <v>0</v>
      </c>
      <c r="H1059" s="34"/>
      <c r="I1059" s="34"/>
      <c r="J1059" s="160"/>
      <c r="K1059" s="2"/>
      <c r="O1059" s="34"/>
      <c r="Q1059" s="34">
        <f t="shared" si="176"/>
        <v>0</v>
      </c>
    </row>
    <row r="1060" spans="1:17" ht="12.75">
      <c r="A1060" s="50"/>
      <c r="B1060" s="52" t="s">
        <v>932</v>
      </c>
      <c r="C1060" s="50" t="s">
        <v>93</v>
      </c>
      <c r="D1060" s="61">
        <v>8</v>
      </c>
      <c r="E1060" s="61">
        <v>218.44660194174756</v>
      </c>
      <c r="F1060" s="33">
        <f aca="true" t="shared" si="177" ref="F1060:F1072">E1060*D1060</f>
        <v>1747.5728155339805</v>
      </c>
      <c r="G1060" s="34">
        <f t="shared" si="175"/>
        <v>203.05737704918033</v>
      </c>
      <c r="H1060" s="33">
        <f aca="true" t="shared" si="178" ref="H1060:H1072">D1060*G1060</f>
        <v>1624.4590163934427</v>
      </c>
      <c r="I1060" s="33">
        <f aca="true" t="shared" si="179" ref="I1060:I1072">G1060+G1060*$K$12</f>
        <v>247.73000000000002</v>
      </c>
      <c r="J1060" s="147">
        <f aca="true" t="shared" si="180" ref="J1060:J1072">D1060*I1060</f>
        <v>1981.8400000000001</v>
      </c>
      <c r="K1060" s="2"/>
      <c r="O1060" s="34">
        <v>247.73</v>
      </c>
      <c r="Q1060" s="34">
        <f t="shared" si="176"/>
        <v>203.05737704918033</v>
      </c>
    </row>
    <row r="1061" spans="1:17" ht="12.75">
      <c r="A1061" s="50"/>
      <c r="B1061" s="52" t="s">
        <v>0</v>
      </c>
      <c r="C1061" s="50" t="s">
        <v>93</v>
      </c>
      <c r="D1061" s="61">
        <v>8</v>
      </c>
      <c r="E1061" s="61">
        <v>6.796116504854369</v>
      </c>
      <c r="F1061" s="33">
        <f t="shared" si="177"/>
        <v>54.36893203883495</v>
      </c>
      <c r="G1061" s="34">
        <f t="shared" si="175"/>
        <v>6.3196721311475414</v>
      </c>
      <c r="H1061" s="33">
        <f t="shared" si="178"/>
        <v>50.55737704918033</v>
      </c>
      <c r="I1061" s="33">
        <f t="shared" si="179"/>
        <v>7.710000000000001</v>
      </c>
      <c r="J1061" s="147">
        <f t="shared" si="180"/>
        <v>61.68000000000001</v>
      </c>
      <c r="K1061" s="2"/>
      <c r="O1061" s="34">
        <v>7.71</v>
      </c>
      <c r="Q1061" s="34">
        <f t="shared" si="176"/>
        <v>6.3196721311475414</v>
      </c>
    </row>
    <row r="1062" spans="1:17" ht="12.75">
      <c r="A1062" s="50"/>
      <c r="B1062" s="52" t="s">
        <v>1</v>
      </c>
      <c r="C1062" s="50" t="s">
        <v>93</v>
      </c>
      <c r="D1062" s="61">
        <v>2</v>
      </c>
      <c r="E1062" s="61">
        <v>6.796116504854369</v>
      </c>
      <c r="F1062" s="33">
        <f t="shared" si="177"/>
        <v>13.592233009708737</v>
      </c>
      <c r="G1062" s="34">
        <f t="shared" si="175"/>
        <v>6.3196721311475414</v>
      </c>
      <c r="H1062" s="33">
        <f t="shared" si="178"/>
        <v>12.639344262295083</v>
      </c>
      <c r="I1062" s="33">
        <f t="shared" si="179"/>
        <v>7.710000000000001</v>
      </c>
      <c r="J1062" s="147">
        <f t="shared" si="180"/>
        <v>15.420000000000002</v>
      </c>
      <c r="K1062" s="2"/>
      <c r="O1062" s="34">
        <v>7.71</v>
      </c>
      <c r="Q1062" s="34">
        <f t="shared" si="176"/>
        <v>6.3196721311475414</v>
      </c>
    </row>
    <row r="1063" spans="1:17" ht="12.75">
      <c r="A1063" s="50"/>
      <c r="B1063" s="52" t="s">
        <v>2</v>
      </c>
      <c r="C1063" s="50" t="s">
        <v>93</v>
      </c>
      <c r="D1063" s="61">
        <v>5</v>
      </c>
      <c r="E1063" s="61">
        <v>67.96116504854369</v>
      </c>
      <c r="F1063" s="33">
        <f t="shared" si="177"/>
        <v>339.80582524271847</v>
      </c>
      <c r="G1063" s="34">
        <f t="shared" si="175"/>
        <v>63.17213114754098</v>
      </c>
      <c r="H1063" s="33">
        <f t="shared" si="178"/>
        <v>315.8606557377049</v>
      </c>
      <c r="I1063" s="33">
        <f t="shared" si="179"/>
        <v>77.07</v>
      </c>
      <c r="J1063" s="147">
        <f t="shared" si="180"/>
        <v>385.34999999999997</v>
      </c>
      <c r="K1063" s="2"/>
      <c r="O1063" s="34">
        <v>77.07</v>
      </c>
      <c r="Q1063" s="34">
        <f t="shared" si="176"/>
        <v>63.17213114754098</v>
      </c>
    </row>
    <row r="1064" spans="1:20" ht="25.5">
      <c r="A1064" s="50"/>
      <c r="B1064" s="52" t="s">
        <v>3</v>
      </c>
      <c r="C1064" s="50" t="s">
        <v>93</v>
      </c>
      <c r="D1064" s="61">
        <v>38</v>
      </c>
      <c r="E1064" s="61">
        <v>67.96116504854369</v>
      </c>
      <c r="F1064" s="33">
        <f t="shared" si="177"/>
        <v>2582.5242718446602</v>
      </c>
      <c r="G1064" s="34">
        <f t="shared" si="175"/>
        <v>63.17213114754098</v>
      </c>
      <c r="H1064" s="33">
        <f t="shared" si="178"/>
        <v>2400.5409836065573</v>
      </c>
      <c r="I1064" s="33">
        <f t="shared" si="179"/>
        <v>77.07</v>
      </c>
      <c r="J1064" s="147">
        <f t="shared" si="180"/>
        <v>2928.66</v>
      </c>
      <c r="K1064" s="2"/>
      <c r="N1064" s="163"/>
      <c r="O1064" s="34">
        <v>77.07</v>
      </c>
      <c r="P1064" s="163"/>
      <c r="Q1064" s="34">
        <f t="shared" si="176"/>
        <v>63.17213114754098</v>
      </c>
      <c r="R1064" s="163"/>
      <c r="S1064" s="163"/>
      <c r="T1064" s="163"/>
    </row>
    <row r="1065" spans="1:20" ht="12.75">
      <c r="A1065" s="50"/>
      <c r="B1065" s="52" t="s">
        <v>4</v>
      </c>
      <c r="C1065" s="50" t="s">
        <v>93</v>
      </c>
      <c r="D1065" s="61">
        <v>2</v>
      </c>
      <c r="E1065" s="61">
        <v>82.52427184466019</v>
      </c>
      <c r="F1065" s="33">
        <f t="shared" si="177"/>
        <v>165.04854368932038</v>
      </c>
      <c r="G1065" s="34">
        <f t="shared" si="175"/>
        <v>76.71311475409837</v>
      </c>
      <c r="H1065" s="33">
        <f t="shared" si="178"/>
        <v>153.42622950819674</v>
      </c>
      <c r="I1065" s="33">
        <f t="shared" si="179"/>
        <v>93.59</v>
      </c>
      <c r="J1065" s="147">
        <f t="shared" si="180"/>
        <v>187.18</v>
      </c>
      <c r="K1065" s="2"/>
      <c r="N1065" s="163"/>
      <c r="O1065" s="34">
        <v>93.59</v>
      </c>
      <c r="P1065" s="163"/>
      <c r="Q1065" s="34">
        <f t="shared" si="176"/>
        <v>76.71311475409837</v>
      </c>
      <c r="R1065" s="163"/>
      <c r="S1065" s="163"/>
      <c r="T1065" s="163"/>
    </row>
    <row r="1066" spans="1:20" ht="12.75">
      <c r="A1066" s="50"/>
      <c r="B1066" s="52" t="s">
        <v>5</v>
      </c>
      <c r="C1066" s="50" t="s">
        <v>93</v>
      </c>
      <c r="D1066" s="61">
        <v>9</v>
      </c>
      <c r="E1066" s="61">
        <v>11.650485436893204</v>
      </c>
      <c r="F1066" s="33">
        <f t="shared" si="177"/>
        <v>104.85436893203884</v>
      </c>
      <c r="G1066" s="34">
        <f t="shared" si="175"/>
        <v>10.827868852459018</v>
      </c>
      <c r="H1066" s="33">
        <f t="shared" si="178"/>
        <v>97.45081967213116</v>
      </c>
      <c r="I1066" s="33">
        <f t="shared" si="179"/>
        <v>13.21</v>
      </c>
      <c r="J1066" s="147">
        <f t="shared" si="180"/>
        <v>118.89000000000001</v>
      </c>
      <c r="K1066" s="2"/>
      <c r="N1066" s="163"/>
      <c r="O1066" s="34">
        <v>13.21</v>
      </c>
      <c r="P1066" s="163"/>
      <c r="Q1066" s="34">
        <f t="shared" si="176"/>
        <v>10.827868852459018</v>
      </c>
      <c r="R1066" s="163"/>
      <c r="S1066" s="163"/>
      <c r="T1066" s="163"/>
    </row>
    <row r="1067" spans="1:20" ht="12.75">
      <c r="A1067" s="50"/>
      <c r="B1067" s="52" t="s">
        <v>6</v>
      </c>
      <c r="C1067" s="50" t="s">
        <v>93</v>
      </c>
      <c r="D1067" s="61">
        <v>8</v>
      </c>
      <c r="E1067" s="61">
        <v>11.650485436893204</v>
      </c>
      <c r="F1067" s="33">
        <f t="shared" si="177"/>
        <v>93.20388349514563</v>
      </c>
      <c r="G1067" s="34">
        <f t="shared" si="175"/>
        <v>10.827868852459018</v>
      </c>
      <c r="H1067" s="33">
        <f t="shared" si="178"/>
        <v>86.62295081967214</v>
      </c>
      <c r="I1067" s="33">
        <f t="shared" si="179"/>
        <v>13.21</v>
      </c>
      <c r="J1067" s="147">
        <f t="shared" si="180"/>
        <v>105.68</v>
      </c>
      <c r="K1067" s="2"/>
      <c r="N1067" s="163"/>
      <c r="O1067" s="34">
        <v>13.21</v>
      </c>
      <c r="P1067" s="163"/>
      <c r="Q1067" s="34">
        <f t="shared" si="176"/>
        <v>10.827868852459018</v>
      </c>
      <c r="R1067" s="163"/>
      <c r="S1067" s="163"/>
      <c r="T1067" s="163"/>
    </row>
    <row r="1068" spans="1:20" ht="12.75">
      <c r="A1068" s="50"/>
      <c r="B1068" s="52" t="s">
        <v>7</v>
      </c>
      <c r="C1068" s="50" t="s">
        <v>93</v>
      </c>
      <c r="D1068" s="61">
        <v>8</v>
      </c>
      <c r="E1068" s="61">
        <v>11.650485436893204</v>
      </c>
      <c r="F1068" s="33">
        <f t="shared" si="177"/>
        <v>93.20388349514563</v>
      </c>
      <c r="G1068" s="34">
        <f t="shared" si="175"/>
        <v>10.827868852459018</v>
      </c>
      <c r="H1068" s="33">
        <f t="shared" si="178"/>
        <v>86.62295081967214</v>
      </c>
      <c r="I1068" s="33">
        <f t="shared" si="179"/>
        <v>13.21</v>
      </c>
      <c r="J1068" s="147">
        <f t="shared" si="180"/>
        <v>105.68</v>
      </c>
      <c r="K1068" s="2"/>
      <c r="N1068" s="163"/>
      <c r="O1068" s="34">
        <v>13.21</v>
      </c>
      <c r="P1068" s="163"/>
      <c r="Q1068" s="34">
        <f t="shared" si="176"/>
        <v>10.827868852459018</v>
      </c>
      <c r="R1068" s="163"/>
      <c r="S1068" s="163"/>
      <c r="T1068" s="163"/>
    </row>
    <row r="1069" spans="1:20" ht="12.75">
      <c r="A1069" s="50"/>
      <c r="B1069" s="52" t="s">
        <v>8</v>
      </c>
      <c r="C1069" s="50" t="s">
        <v>93</v>
      </c>
      <c r="D1069" s="61">
        <v>1</v>
      </c>
      <c r="E1069" s="61">
        <v>11.650485436893204</v>
      </c>
      <c r="F1069" s="33">
        <f t="shared" si="177"/>
        <v>11.650485436893204</v>
      </c>
      <c r="G1069" s="34">
        <f t="shared" si="175"/>
        <v>10.827868852459018</v>
      </c>
      <c r="H1069" s="33">
        <f t="shared" si="178"/>
        <v>10.827868852459018</v>
      </c>
      <c r="I1069" s="33">
        <f t="shared" si="179"/>
        <v>13.21</v>
      </c>
      <c r="J1069" s="147">
        <f t="shared" si="180"/>
        <v>13.21</v>
      </c>
      <c r="K1069" s="2"/>
      <c r="N1069" s="163"/>
      <c r="O1069" s="34">
        <v>13.21</v>
      </c>
      <c r="P1069" s="163"/>
      <c r="Q1069" s="34">
        <f t="shared" si="176"/>
        <v>10.827868852459018</v>
      </c>
      <c r="R1069" s="163"/>
      <c r="S1069" s="163"/>
      <c r="T1069" s="163"/>
    </row>
    <row r="1070" spans="1:20" ht="12.75">
      <c r="A1070" s="50"/>
      <c r="B1070" s="52" t="s">
        <v>9</v>
      </c>
      <c r="C1070" s="50" t="s">
        <v>93</v>
      </c>
      <c r="D1070" s="61">
        <v>1</v>
      </c>
      <c r="E1070" s="61">
        <v>11.650485436893204</v>
      </c>
      <c r="F1070" s="33">
        <f t="shared" si="177"/>
        <v>11.650485436893204</v>
      </c>
      <c r="G1070" s="34">
        <f t="shared" si="175"/>
        <v>10.827868852459018</v>
      </c>
      <c r="H1070" s="33">
        <f t="shared" si="178"/>
        <v>10.827868852459018</v>
      </c>
      <c r="I1070" s="33">
        <f t="shared" si="179"/>
        <v>13.21</v>
      </c>
      <c r="J1070" s="147">
        <f t="shared" si="180"/>
        <v>13.21</v>
      </c>
      <c r="K1070" s="2"/>
      <c r="N1070" s="163"/>
      <c r="O1070" s="34">
        <v>13.21</v>
      </c>
      <c r="P1070" s="163"/>
      <c r="Q1070" s="34">
        <f t="shared" si="176"/>
        <v>10.827868852459018</v>
      </c>
      <c r="R1070" s="163"/>
      <c r="S1070" s="163"/>
      <c r="T1070" s="163"/>
    </row>
    <row r="1071" spans="1:20" ht="12.75">
      <c r="A1071" s="50"/>
      <c r="B1071" s="52" t="s">
        <v>10</v>
      </c>
      <c r="C1071" s="50" t="s">
        <v>93</v>
      </c>
      <c r="D1071" s="61">
        <v>1</v>
      </c>
      <c r="E1071" s="61">
        <v>11.650485436893204</v>
      </c>
      <c r="F1071" s="33">
        <f t="shared" si="177"/>
        <v>11.650485436893204</v>
      </c>
      <c r="G1071" s="34">
        <f t="shared" si="175"/>
        <v>10.827868852459018</v>
      </c>
      <c r="H1071" s="33">
        <f t="shared" si="178"/>
        <v>10.827868852459018</v>
      </c>
      <c r="I1071" s="33">
        <f t="shared" si="179"/>
        <v>13.21</v>
      </c>
      <c r="J1071" s="147">
        <f t="shared" si="180"/>
        <v>13.21</v>
      </c>
      <c r="K1071" s="2"/>
      <c r="N1071" s="163"/>
      <c r="O1071" s="34">
        <v>13.21</v>
      </c>
      <c r="P1071" s="163"/>
      <c r="Q1071" s="34">
        <f t="shared" si="176"/>
        <v>10.827868852459018</v>
      </c>
      <c r="R1071" s="163"/>
      <c r="S1071" s="163"/>
      <c r="T1071" s="163"/>
    </row>
    <row r="1072" spans="1:20" ht="12.75">
      <c r="A1072" s="50"/>
      <c r="B1072" s="52" t="s">
        <v>11</v>
      </c>
      <c r="C1072" s="50" t="s">
        <v>93</v>
      </c>
      <c r="D1072" s="61">
        <v>8</v>
      </c>
      <c r="E1072" s="61">
        <v>11.650485436893204</v>
      </c>
      <c r="F1072" s="33">
        <f t="shared" si="177"/>
        <v>93.20388349514563</v>
      </c>
      <c r="G1072" s="34">
        <f t="shared" si="175"/>
        <v>10.827868852459018</v>
      </c>
      <c r="H1072" s="33">
        <f t="shared" si="178"/>
        <v>86.62295081967214</v>
      </c>
      <c r="I1072" s="33">
        <f t="shared" si="179"/>
        <v>13.21</v>
      </c>
      <c r="J1072" s="147">
        <f t="shared" si="180"/>
        <v>105.68</v>
      </c>
      <c r="K1072" s="2"/>
      <c r="N1072" s="163"/>
      <c r="O1072" s="34">
        <v>13.21</v>
      </c>
      <c r="P1072" s="163"/>
      <c r="Q1072" s="34">
        <f t="shared" si="176"/>
        <v>10.827868852459018</v>
      </c>
      <c r="R1072" s="163"/>
      <c r="S1072" s="163"/>
      <c r="T1072" s="163"/>
    </row>
    <row r="1073" spans="1:20" ht="12.75">
      <c r="A1073" s="212" t="s">
        <v>12</v>
      </c>
      <c r="B1073" s="212"/>
      <c r="C1073" s="212"/>
      <c r="D1073" s="212"/>
      <c r="E1073" s="212"/>
      <c r="F1073" s="24">
        <f>SUM(F1060:F1072)</f>
        <v>5322.330097087378</v>
      </c>
      <c r="G1073" s="34">
        <f t="shared" si="175"/>
        <v>0</v>
      </c>
      <c r="H1073" s="24">
        <f>SUM(H1060:H1072)</f>
        <v>4947.2868852459005</v>
      </c>
      <c r="I1073" s="34"/>
      <c r="J1073" s="24">
        <f>SUM(J1060:J1072)</f>
        <v>6035.690000000001</v>
      </c>
      <c r="K1073" s="2"/>
      <c r="L1073" s="146"/>
      <c r="M1073" s="146"/>
      <c r="N1073" s="163"/>
      <c r="O1073" s="34"/>
      <c r="P1073" s="163"/>
      <c r="Q1073" s="34">
        <f t="shared" si="176"/>
        <v>0</v>
      </c>
      <c r="R1073" s="163"/>
      <c r="S1073" s="163"/>
      <c r="T1073" s="163"/>
    </row>
    <row r="1074" spans="1:17" ht="12.75">
      <c r="A1074" s="224"/>
      <c r="B1074" s="225"/>
      <c r="C1074" s="225"/>
      <c r="D1074" s="225"/>
      <c r="E1074" s="225"/>
      <c r="F1074" s="226"/>
      <c r="G1074" s="34">
        <f t="shared" si="175"/>
        <v>0</v>
      </c>
      <c r="H1074" s="34"/>
      <c r="I1074" s="34"/>
      <c r="J1074" s="160"/>
      <c r="K1074" s="2"/>
      <c r="O1074" s="34"/>
      <c r="Q1074" s="34">
        <f t="shared" si="176"/>
        <v>0</v>
      </c>
    </row>
    <row r="1075" spans="1:17" ht="12.75">
      <c r="A1075" s="46" t="s">
        <v>13</v>
      </c>
      <c r="B1075" s="219" t="s">
        <v>14</v>
      </c>
      <c r="C1075" s="210"/>
      <c r="D1075" s="210"/>
      <c r="E1075" s="210"/>
      <c r="F1075" s="210"/>
      <c r="G1075" s="34">
        <f t="shared" si="175"/>
        <v>0</v>
      </c>
      <c r="H1075" s="34"/>
      <c r="I1075" s="34"/>
      <c r="J1075" s="160"/>
      <c r="K1075" s="2"/>
      <c r="O1075" s="34"/>
      <c r="Q1075" s="34">
        <f t="shared" si="176"/>
        <v>0</v>
      </c>
    </row>
    <row r="1076" spans="1:17" ht="12.75">
      <c r="A1076" s="32"/>
      <c r="B1076" s="48" t="s">
        <v>15</v>
      </c>
      <c r="C1076" s="32" t="s">
        <v>34</v>
      </c>
      <c r="D1076" s="33">
        <v>1211.92</v>
      </c>
      <c r="E1076" s="33">
        <v>0.35</v>
      </c>
      <c r="F1076" s="33">
        <f>D1076*E1076</f>
        <v>424.172</v>
      </c>
      <c r="G1076" s="34">
        <f t="shared" si="175"/>
        <v>0.3278688524590164</v>
      </c>
      <c r="H1076" s="33">
        <f>D1076*G1076</f>
        <v>397.3508196721312</v>
      </c>
      <c r="I1076" s="33">
        <f>G1076+G1076*$K$12</f>
        <v>0.4</v>
      </c>
      <c r="J1076" s="147">
        <f>D1076*I1076</f>
        <v>484.76800000000003</v>
      </c>
      <c r="K1076" s="2"/>
      <c r="O1076" s="34">
        <v>0.4</v>
      </c>
      <c r="Q1076" s="34">
        <f t="shared" si="176"/>
        <v>0.3278688524590164</v>
      </c>
    </row>
    <row r="1077" spans="1:17" ht="12.75">
      <c r="A1077" s="220" t="s">
        <v>16</v>
      </c>
      <c r="B1077" s="220"/>
      <c r="C1077" s="220"/>
      <c r="D1077" s="220"/>
      <c r="E1077" s="221"/>
      <c r="F1077" s="24">
        <f>SUM(F1076)</f>
        <v>424.172</v>
      </c>
      <c r="G1077" s="34"/>
      <c r="H1077" s="24">
        <f>SUM(H1076)</f>
        <v>397.3508196721312</v>
      </c>
      <c r="I1077" s="34"/>
      <c r="J1077" s="24">
        <f>SUM(J1076)</f>
        <v>484.76800000000003</v>
      </c>
      <c r="K1077" s="2"/>
      <c r="L1077" s="146"/>
      <c r="M1077" s="146"/>
      <c r="O1077" s="34"/>
      <c r="Q1077" s="34">
        <f t="shared" si="176"/>
        <v>0</v>
      </c>
    </row>
    <row r="1078" spans="1:17" ht="12.75">
      <c r="A1078" s="222"/>
      <c r="B1078" s="222"/>
      <c r="C1078" s="222"/>
      <c r="D1078" s="222"/>
      <c r="E1078" s="222"/>
      <c r="F1078" s="222"/>
      <c r="G1078" s="34"/>
      <c r="H1078" s="34"/>
      <c r="I1078" s="34"/>
      <c r="J1078" s="160"/>
      <c r="K1078" s="2"/>
      <c r="O1078" s="34"/>
      <c r="Q1078" s="34">
        <f t="shared" si="176"/>
        <v>0</v>
      </c>
    </row>
    <row r="1079" spans="1:17" ht="12.75">
      <c r="A1079" s="223" t="s">
        <v>17</v>
      </c>
      <c r="B1079" s="223"/>
      <c r="C1079" s="89"/>
      <c r="D1079" s="89"/>
      <c r="E1079" s="89"/>
      <c r="F1079" s="24">
        <f>F18+F30+F50+F64+F76+F106+F112+F121+F128+F139+F148+F159+F166+F180+F204+F272+F328+F333+F359+F387+F407+F484+F492+F497+F506+F513+F528+F545+F561+F576+F595+F605+F621+F630+F639+F659+F708+F734+F739+F1000+F1017+F1056+F1073+F1077</f>
        <v>972286.4821000283</v>
      </c>
      <c r="G1079" s="34"/>
      <c r="H1079" s="24">
        <f>SUM(H14:H1078)/2</f>
        <v>1089934.1672950801</v>
      </c>
      <c r="I1079" s="34"/>
      <c r="J1079" s="24">
        <f>SUM(J14:J1078)/2</f>
        <v>1329719.6841000011</v>
      </c>
      <c r="K1079" s="2"/>
      <c r="L1079" s="146"/>
      <c r="M1079" s="146"/>
      <c r="O1079" s="34"/>
      <c r="Q1079" s="34">
        <f t="shared" si="176"/>
        <v>0</v>
      </c>
    </row>
    <row r="1080" spans="1:17" ht="12.75">
      <c r="A1080" s="188"/>
      <c r="B1080" s="189"/>
      <c r="C1080" s="189"/>
      <c r="D1080" s="189"/>
      <c r="E1080" s="189"/>
      <c r="F1080" s="190"/>
      <c r="J1080" s="5"/>
      <c r="K1080" s="2"/>
      <c r="Q1080" s="34">
        <f t="shared" si="176"/>
        <v>0</v>
      </c>
    </row>
  </sheetData>
  <sheetProtection password="F751" sheet="1" objects="1" scenarios="1"/>
  <mergeCells count="165">
    <mergeCell ref="A19:F19"/>
    <mergeCell ref="A8:K8"/>
    <mergeCell ref="A30:E30"/>
    <mergeCell ref="A31:F31"/>
    <mergeCell ref="N7:Q7"/>
    <mergeCell ref="N6:P6"/>
    <mergeCell ref="N8:P8"/>
    <mergeCell ref="A18:E18"/>
    <mergeCell ref="G11:H11"/>
    <mergeCell ref="I11:J11"/>
    <mergeCell ref="N5:P5"/>
    <mergeCell ref="A2:K2"/>
    <mergeCell ref="A4:K4"/>
    <mergeCell ref="A6:K6"/>
    <mergeCell ref="A50:E50"/>
    <mergeCell ref="A51:F51"/>
    <mergeCell ref="B52:F52"/>
    <mergeCell ref="B54:F54"/>
    <mergeCell ref="A64:E64"/>
    <mergeCell ref="A65:F65"/>
    <mergeCell ref="B66:F66"/>
    <mergeCell ref="A76:E76"/>
    <mergeCell ref="B77:F77"/>
    <mergeCell ref="A106:E106"/>
    <mergeCell ref="A107:F107"/>
    <mergeCell ref="B108:F108"/>
    <mergeCell ref="A112:E112"/>
    <mergeCell ref="A113:F113"/>
    <mergeCell ref="B114:F114"/>
    <mergeCell ref="A121:E121"/>
    <mergeCell ref="A122:F122"/>
    <mergeCell ref="B123:F123"/>
    <mergeCell ref="A128:E128"/>
    <mergeCell ref="A129:F129"/>
    <mergeCell ref="B130:F130"/>
    <mergeCell ref="B131:F131"/>
    <mergeCell ref="A139:E139"/>
    <mergeCell ref="A140:F140"/>
    <mergeCell ref="B141:F141"/>
    <mergeCell ref="A148:E148"/>
    <mergeCell ref="A149:F149"/>
    <mergeCell ref="B150:F150"/>
    <mergeCell ref="A159:E159"/>
    <mergeCell ref="A160:F160"/>
    <mergeCell ref="B161:F161"/>
    <mergeCell ref="A166:E166"/>
    <mergeCell ref="A167:F167"/>
    <mergeCell ref="B168:F168"/>
    <mergeCell ref="A180:E180"/>
    <mergeCell ref="A181:F181"/>
    <mergeCell ref="B182:F182"/>
    <mergeCell ref="A204:E204"/>
    <mergeCell ref="A205:F205"/>
    <mergeCell ref="A272:E272"/>
    <mergeCell ref="A328:E328"/>
    <mergeCell ref="A333:E333"/>
    <mergeCell ref="A359:E359"/>
    <mergeCell ref="A360:F360"/>
    <mergeCell ref="A387:E387"/>
    <mergeCell ref="A388:F388"/>
    <mergeCell ref="A407:E407"/>
    <mergeCell ref="A408:F408"/>
    <mergeCell ref="A484:E484"/>
    <mergeCell ref="A485:F485"/>
    <mergeCell ref="A492:E492"/>
    <mergeCell ref="A493:F493"/>
    <mergeCell ref="A497:E497"/>
    <mergeCell ref="A498:F498"/>
    <mergeCell ref="A506:E506"/>
    <mergeCell ref="A507:F507"/>
    <mergeCell ref="A513:E513"/>
    <mergeCell ref="A514:F514"/>
    <mergeCell ref="A528:E528"/>
    <mergeCell ref="A529:F529"/>
    <mergeCell ref="A545:E545"/>
    <mergeCell ref="A546:F546"/>
    <mergeCell ref="A561:E561"/>
    <mergeCell ref="A562:F562"/>
    <mergeCell ref="A576:E576"/>
    <mergeCell ref="A577:F577"/>
    <mergeCell ref="A595:E595"/>
    <mergeCell ref="B596:F596"/>
    <mergeCell ref="B597:F597"/>
    <mergeCell ref="A605:E605"/>
    <mergeCell ref="A606:F606"/>
    <mergeCell ref="A621:E621"/>
    <mergeCell ref="A622:F622"/>
    <mergeCell ref="B623:F623"/>
    <mergeCell ref="A630:E630"/>
    <mergeCell ref="A631:F631"/>
    <mergeCell ref="B632:F632"/>
    <mergeCell ref="A639:E639"/>
    <mergeCell ref="A640:F640"/>
    <mergeCell ref="B641:F641"/>
    <mergeCell ref="B642:F642"/>
    <mergeCell ref="A659:E659"/>
    <mergeCell ref="A660:F660"/>
    <mergeCell ref="B661:F661"/>
    <mergeCell ref="A708:E708"/>
    <mergeCell ref="A709:F709"/>
    <mergeCell ref="B710:F710"/>
    <mergeCell ref="A734:E734"/>
    <mergeCell ref="A993:F993"/>
    <mergeCell ref="A782:F782"/>
    <mergeCell ref="A798:E798"/>
    <mergeCell ref="A799:F799"/>
    <mergeCell ref="A814:E814"/>
    <mergeCell ref="A815:F815"/>
    <mergeCell ref="A829:E829"/>
    <mergeCell ref="A767:F767"/>
    <mergeCell ref="A781:E781"/>
    <mergeCell ref="B735:F735"/>
    <mergeCell ref="A736:F736"/>
    <mergeCell ref="A739:E739"/>
    <mergeCell ref="A1018:F1018"/>
    <mergeCell ref="B1019:F1019"/>
    <mergeCell ref="A1000:E1000"/>
    <mergeCell ref="A746:E746"/>
    <mergeCell ref="A747:F747"/>
    <mergeCell ref="A751:E751"/>
    <mergeCell ref="A752:F752"/>
    <mergeCell ref="A760:E760"/>
    <mergeCell ref="A761:F761"/>
    <mergeCell ref="A766:E766"/>
    <mergeCell ref="A1077:E1077"/>
    <mergeCell ref="A1078:F1078"/>
    <mergeCell ref="A1079:B1079"/>
    <mergeCell ref="B1058:F1058"/>
    <mergeCell ref="B1059:F1059"/>
    <mergeCell ref="A1073:E1073"/>
    <mergeCell ref="A1074:F1074"/>
    <mergeCell ref="B851:F851"/>
    <mergeCell ref="A859:E859"/>
    <mergeCell ref="A860:F860"/>
    <mergeCell ref="B1075:F1075"/>
    <mergeCell ref="B1020:F1020"/>
    <mergeCell ref="B1021:F1021"/>
    <mergeCell ref="A1056:E1056"/>
    <mergeCell ref="A1057:F1057"/>
    <mergeCell ref="A1001:F1001"/>
    <mergeCell ref="A1017:E1017"/>
    <mergeCell ref="A830:F830"/>
    <mergeCell ref="A848:E848"/>
    <mergeCell ref="A849:F849"/>
    <mergeCell ref="B850:F850"/>
    <mergeCell ref="A913:E913"/>
    <mergeCell ref="A914:F914"/>
    <mergeCell ref="A989:F989"/>
    <mergeCell ref="A992:E992"/>
    <mergeCell ref="B915:F915"/>
    <mergeCell ref="A961:E961"/>
    <mergeCell ref="A962:F962"/>
    <mergeCell ref="B963:F963"/>
    <mergeCell ref="A987:E987"/>
    <mergeCell ref="B988:F988"/>
    <mergeCell ref="B895:F895"/>
    <mergeCell ref="B896:F896"/>
    <mergeCell ref="A894:F894"/>
    <mergeCell ref="A875:E875"/>
    <mergeCell ref="A876:F876"/>
    <mergeCell ref="B877:F877"/>
    <mergeCell ref="A884:E884"/>
    <mergeCell ref="A885:F885"/>
    <mergeCell ref="A893:E893"/>
    <mergeCell ref="B886:F886"/>
  </mergeCells>
  <conditionalFormatting sqref="D361:E484 D32:E112 D13:E30 D114:E204 D206:E359 G13:J13 E847:E894 D791:D894 E791:E845 D486:E790 Q14:Q1080 D895:E65536 O11:Q13 I11:I12 O963:O987 O15:O746 O748:O751 O753:O760 O762:O766 O768:O781 O783:O798 O800:O814 O816:O829 O831:O848 O850:O859 O861:O875 O877:O884 O886:O893 O906:O913 O895:O904 O915:O961 O989:O1079 H12 G11:G12 G15:G1079 H15:H17 I15:I1079 H1078 H1074:H1076 H1057:H1072 H19:H29 H31:H49 H51:H63 H65:H75 H77:H105 H107:H111 H113:H120 H122:H127 H129:H138 H140:H147 H149:H158 H160:H165 H167:H179 H181:H203 H205:H271 H273:H327 H329:H332 H334:H358 H360:H386 H388:H406 H408:H483 H485:H745 H747:H750 H752:H759 H761:H765 H767:H780 H782:H797 H799:H813 H815:H828 H830:H847 H849:H858 H860:H874 H876:H883 H885:H892 H894:H912 H914:H960 H962:H986 H988:H991 H993:H999 H1001:H1016 H1018:H1055">
    <cfRule type="cellIs" priority="1" dxfId="0" operator="equal" stopIfTrue="1">
      <formula>0</formula>
    </cfRule>
  </conditionalFormatting>
  <printOptions gridLines="1"/>
  <pageMargins left="0.7874015748031497" right="0.3937007874015748" top="0.7874015748031497" bottom="0.7874015748031497" header="0.3937007874015748" footer="0.3937007874015748"/>
  <pageSetup horizontalDpi="600" verticalDpi="600" orientation="portrait" paperSize="9" scale="59" r:id="rId3"/>
  <headerFooter alignWithMargins="0">
    <oddHeader>&amp;CPágina &amp;P de &amp;N</oddHeader>
  </headerFooter>
  <rowBreaks count="6" manualBreakCount="6">
    <brk id="76" max="7" man="1"/>
    <brk id="159" max="7" man="1"/>
    <brk id="241" max="7" man="1"/>
    <brk id="320" max="7" man="1"/>
    <brk id="385" max="7" man="1"/>
    <brk id="975" max="7" man="1"/>
  </rowBreaks>
  <legacyDrawing r:id="rId2"/>
  <oleObjects>
    <oleObject progId="Word.Picture.8" shapeId="1678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60" zoomScaleNormal="85" workbookViewId="0" topLeftCell="A4">
      <selection activeCell="G31" sqref="G31"/>
    </sheetView>
  </sheetViews>
  <sheetFormatPr defaultColWidth="9.140625" defaultRowHeight="12.75"/>
  <cols>
    <col min="2" max="2" width="41.57421875" style="0" bestFit="1" customWidth="1"/>
    <col min="3" max="3" width="16.00390625" style="0" bestFit="1" customWidth="1"/>
    <col min="4" max="4" width="9.28125" style="124" customWidth="1"/>
    <col min="5" max="5" width="12.7109375" style="0" bestFit="1" customWidth="1"/>
    <col min="6" max="6" width="12.7109375" style="0" customWidth="1"/>
    <col min="7" max="8" width="12.57421875" style="0" bestFit="1" customWidth="1"/>
    <col min="9" max="9" width="13.421875" style="0" bestFit="1" customWidth="1"/>
    <col min="10" max="10" width="12.7109375" style="0" bestFit="1" customWidth="1"/>
    <col min="11" max="11" width="12.57421875" style="0" bestFit="1" customWidth="1"/>
    <col min="12" max="12" width="11.57421875" style="0" bestFit="1" customWidth="1"/>
    <col min="13" max="13" width="13.8515625" style="0" bestFit="1" customWidth="1"/>
  </cols>
  <sheetData>
    <row r="1" spans="1:13" ht="31.5" customHeight="1">
      <c r="A1" s="245" t="s">
        <v>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75" customHeight="1">
      <c r="A3" s="246" t="s">
        <v>248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4.75" customHeight="1">
      <c r="A5" s="247" t="s">
        <v>249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spans="1:13" ht="4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1.75" customHeight="1">
      <c r="A7" s="248" t="s">
        <v>607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2:13" ht="15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238">
        <v>40925</v>
      </c>
      <c r="M8" s="238"/>
    </row>
    <row r="9" spans="1:13" ht="15" customHeight="1">
      <c r="A9" s="239" t="s">
        <v>23</v>
      </c>
      <c r="B9" s="240" t="s">
        <v>24</v>
      </c>
      <c r="C9" s="95" t="s">
        <v>250</v>
      </c>
      <c r="D9" s="242" t="s">
        <v>251</v>
      </c>
      <c r="E9" s="244" t="s">
        <v>252</v>
      </c>
      <c r="F9" s="244"/>
      <c r="G9" s="244"/>
      <c r="H9" s="244"/>
      <c r="I9" s="244"/>
      <c r="J9" s="244"/>
      <c r="K9" s="244"/>
      <c r="L9" s="244"/>
      <c r="M9" s="96" t="s">
        <v>253</v>
      </c>
    </row>
    <row r="10" spans="1:13" ht="12.75">
      <c r="A10" s="239"/>
      <c r="B10" s="241"/>
      <c r="C10" s="97" t="s">
        <v>253</v>
      </c>
      <c r="D10" s="243"/>
      <c r="E10" s="98" t="s">
        <v>254</v>
      </c>
      <c r="F10" s="98" t="s">
        <v>255</v>
      </c>
      <c r="G10" s="98" t="s">
        <v>256</v>
      </c>
      <c r="H10" s="98" t="s">
        <v>257</v>
      </c>
      <c r="I10" s="98" t="s">
        <v>258</v>
      </c>
      <c r="J10" s="98" t="s">
        <v>259</v>
      </c>
      <c r="K10" s="98" t="s">
        <v>260</v>
      </c>
      <c r="L10" s="98" t="s">
        <v>261</v>
      </c>
      <c r="M10" s="99"/>
    </row>
    <row r="11" spans="1:13" ht="12.75">
      <c r="A11" s="94" t="s">
        <v>262</v>
      </c>
      <c r="B11" s="100"/>
      <c r="C11" s="101"/>
      <c r="D11" s="102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1:13" ht="12.75">
      <c r="A12" s="105" t="s">
        <v>29</v>
      </c>
      <c r="B12" s="100" t="s">
        <v>30</v>
      </c>
      <c r="C12" s="106">
        <f>Planilha!J18</f>
        <v>7164.117700000001</v>
      </c>
      <c r="D12" s="102">
        <f aca="true" t="shared" si="0" ref="D12:D35">C12/$C$36</f>
        <v>0.0053876901918985445</v>
      </c>
      <c r="E12" s="107">
        <v>1</v>
      </c>
      <c r="F12" s="107"/>
      <c r="G12" s="107"/>
      <c r="H12" s="107"/>
      <c r="I12" s="107"/>
      <c r="J12" s="107"/>
      <c r="K12" s="107"/>
      <c r="L12" s="107"/>
      <c r="M12" s="104">
        <f aca="true" t="shared" si="1" ref="M12:M38">SUM(E12:L12)</f>
        <v>1</v>
      </c>
    </row>
    <row r="13" spans="1:13" ht="12.75">
      <c r="A13" s="108" t="s">
        <v>40</v>
      </c>
      <c r="B13" s="100" t="s">
        <v>41</v>
      </c>
      <c r="C13" s="106">
        <f>Planilha!J30</f>
        <v>131483.267</v>
      </c>
      <c r="D13" s="102">
        <f t="shared" si="0"/>
        <v>0.09888043966875049</v>
      </c>
      <c r="E13" s="107">
        <v>1</v>
      </c>
      <c r="F13" s="107"/>
      <c r="G13" s="107"/>
      <c r="H13" s="107"/>
      <c r="I13" s="107"/>
      <c r="J13" s="107"/>
      <c r="K13" s="107"/>
      <c r="L13" s="107"/>
      <c r="M13" s="104">
        <f t="shared" si="1"/>
        <v>1</v>
      </c>
    </row>
    <row r="14" spans="1:13" ht="12.75">
      <c r="A14" s="109" t="s">
        <v>56</v>
      </c>
      <c r="B14" s="100" t="s">
        <v>57</v>
      </c>
      <c r="C14" s="106">
        <f>Planilha!J50</f>
        <v>382621.6451</v>
      </c>
      <c r="D14" s="102">
        <f t="shared" si="0"/>
        <v>0.2877460939137496</v>
      </c>
      <c r="E14" s="110"/>
      <c r="F14" s="107">
        <v>0.55</v>
      </c>
      <c r="G14" s="107">
        <v>0.45</v>
      </c>
      <c r="H14" s="110"/>
      <c r="I14" s="110"/>
      <c r="J14" s="110"/>
      <c r="K14" s="110"/>
      <c r="L14" s="110"/>
      <c r="M14" s="104">
        <f t="shared" si="1"/>
        <v>1</v>
      </c>
    </row>
    <row r="15" spans="1:13" ht="12.75">
      <c r="A15" s="111" t="s">
        <v>75</v>
      </c>
      <c r="B15" s="100" t="s">
        <v>76</v>
      </c>
      <c r="C15" s="106">
        <f>Planilha!J64</f>
        <v>69794.6943</v>
      </c>
      <c r="D15" s="102">
        <f t="shared" si="0"/>
        <v>0.05248827638980125</v>
      </c>
      <c r="E15" s="107"/>
      <c r="F15" s="107">
        <v>0.4</v>
      </c>
      <c r="G15" s="107">
        <v>0.4</v>
      </c>
      <c r="H15" s="107"/>
      <c r="I15" s="107"/>
      <c r="J15" s="107"/>
      <c r="K15" s="107">
        <v>0.2</v>
      </c>
      <c r="L15" s="107"/>
      <c r="M15" s="104">
        <f t="shared" si="1"/>
        <v>1</v>
      </c>
    </row>
    <row r="16" spans="1:13" ht="12.75">
      <c r="A16" s="111" t="s">
        <v>89</v>
      </c>
      <c r="B16" s="100" t="s">
        <v>263</v>
      </c>
      <c r="C16" s="106">
        <f>Planilha!J76</f>
        <v>12751.88</v>
      </c>
      <c r="D16" s="102">
        <f t="shared" si="0"/>
        <v>0.009589900903535854</v>
      </c>
      <c r="E16" s="107"/>
      <c r="F16" s="107"/>
      <c r="G16" s="107"/>
      <c r="H16" s="107">
        <v>0.15</v>
      </c>
      <c r="I16" s="107"/>
      <c r="J16" s="107"/>
      <c r="K16" s="107">
        <v>0.85</v>
      </c>
      <c r="L16" s="107"/>
      <c r="M16" s="104">
        <f t="shared" si="1"/>
        <v>1</v>
      </c>
    </row>
    <row r="17" spans="1:13" ht="12.75">
      <c r="A17" s="111" t="s">
        <v>101</v>
      </c>
      <c r="B17" s="100" t="s">
        <v>264</v>
      </c>
      <c r="C17" s="106">
        <f>Planilha!J106</f>
        <v>25586.311200000004</v>
      </c>
      <c r="D17" s="102">
        <f t="shared" si="0"/>
        <v>0.019241883463068158</v>
      </c>
      <c r="E17" s="107"/>
      <c r="F17" s="107"/>
      <c r="G17" s="107"/>
      <c r="H17" s="107"/>
      <c r="I17" s="107">
        <v>1</v>
      </c>
      <c r="J17" s="107"/>
      <c r="K17" s="107"/>
      <c r="L17" s="107"/>
      <c r="M17" s="104">
        <f t="shared" si="1"/>
        <v>1</v>
      </c>
    </row>
    <row r="18" spans="1:13" ht="12.75">
      <c r="A18" s="111" t="s">
        <v>132</v>
      </c>
      <c r="B18" s="100" t="s">
        <v>133</v>
      </c>
      <c r="C18" s="106">
        <f>Planilha!J112</f>
        <v>5917.606000000002</v>
      </c>
      <c r="D18" s="102">
        <f t="shared" si="0"/>
        <v>0.004450265774628463</v>
      </c>
      <c r="E18" s="107"/>
      <c r="F18" s="107"/>
      <c r="G18" s="107"/>
      <c r="H18" s="107"/>
      <c r="I18" s="107"/>
      <c r="J18" s="107"/>
      <c r="K18" s="107">
        <v>0.8</v>
      </c>
      <c r="L18" s="107">
        <v>0.2</v>
      </c>
      <c r="M18" s="104">
        <f t="shared" si="1"/>
        <v>1</v>
      </c>
    </row>
    <row r="19" spans="1:13" ht="12.75">
      <c r="A19" s="112" t="s">
        <v>138</v>
      </c>
      <c r="B19" s="100" t="s">
        <v>139</v>
      </c>
      <c r="C19" s="106">
        <f>Planilha!J121</f>
        <v>92909.6733</v>
      </c>
      <c r="D19" s="102">
        <f t="shared" si="0"/>
        <v>0.06987162362937002</v>
      </c>
      <c r="E19" s="107"/>
      <c r="F19" s="107"/>
      <c r="G19" s="107">
        <v>0.4</v>
      </c>
      <c r="H19" s="107">
        <v>0.6</v>
      </c>
      <c r="I19" s="107"/>
      <c r="J19" s="107"/>
      <c r="K19" s="107"/>
      <c r="L19" s="107"/>
      <c r="M19" s="104">
        <f t="shared" si="1"/>
        <v>1</v>
      </c>
    </row>
    <row r="20" spans="1:13" ht="12.75">
      <c r="A20" s="111" t="s">
        <v>147</v>
      </c>
      <c r="B20" s="100" t="s">
        <v>148</v>
      </c>
      <c r="C20" s="106">
        <f>Planilha!J128</f>
        <v>17774.657</v>
      </c>
      <c r="D20" s="102">
        <f t="shared" si="0"/>
        <v>0.013367221086172382</v>
      </c>
      <c r="E20" s="107"/>
      <c r="F20" s="107">
        <v>0.5</v>
      </c>
      <c r="G20" s="107"/>
      <c r="H20" s="107"/>
      <c r="I20" s="107">
        <v>0.5</v>
      </c>
      <c r="J20" s="113"/>
      <c r="K20" s="107"/>
      <c r="L20" s="107"/>
      <c r="M20" s="104">
        <f t="shared" si="1"/>
        <v>1</v>
      </c>
    </row>
    <row r="21" spans="1:13" ht="12.75">
      <c r="A21" s="111" t="s">
        <v>156</v>
      </c>
      <c r="B21" s="100" t="s">
        <v>265</v>
      </c>
      <c r="C21" s="106">
        <f>Planilha!J139</f>
        <v>51854.391299999996</v>
      </c>
      <c r="D21" s="102">
        <f t="shared" si="0"/>
        <v>0.03899648318366952</v>
      </c>
      <c r="E21" s="107"/>
      <c r="F21" s="107"/>
      <c r="G21" s="113"/>
      <c r="H21" s="113">
        <v>0.6</v>
      </c>
      <c r="I21" s="113">
        <v>0.4</v>
      </c>
      <c r="J21" s="113"/>
      <c r="K21" s="107"/>
      <c r="L21" s="107"/>
      <c r="M21" s="104">
        <f t="shared" si="1"/>
        <v>1</v>
      </c>
    </row>
    <row r="22" spans="1:13" ht="12.75">
      <c r="A22" s="111" t="s">
        <v>165</v>
      </c>
      <c r="B22" s="100" t="s">
        <v>266</v>
      </c>
      <c r="C22" s="106">
        <f>Planilha!J148</f>
        <v>28038.3108</v>
      </c>
      <c r="D22" s="102">
        <f t="shared" si="0"/>
        <v>0.021085880832829283</v>
      </c>
      <c r="E22" s="107"/>
      <c r="F22" s="107"/>
      <c r="G22" s="113">
        <v>0.1</v>
      </c>
      <c r="H22" s="113">
        <v>0.6</v>
      </c>
      <c r="I22" s="113">
        <v>0.3</v>
      </c>
      <c r="J22" s="113"/>
      <c r="K22" s="107"/>
      <c r="L22" s="107"/>
      <c r="M22" s="104">
        <f t="shared" si="1"/>
        <v>1</v>
      </c>
    </row>
    <row r="23" spans="1:13" ht="12.75">
      <c r="A23" s="111" t="s">
        <v>172</v>
      </c>
      <c r="B23" s="100" t="s">
        <v>173</v>
      </c>
      <c r="C23" s="106">
        <f>Planilha!J159</f>
        <v>85767.28700000001</v>
      </c>
      <c r="D23" s="102">
        <f t="shared" si="0"/>
        <v>0.06450027628044798</v>
      </c>
      <c r="E23" s="107"/>
      <c r="F23" s="107">
        <v>0.15</v>
      </c>
      <c r="G23" s="107"/>
      <c r="H23" s="107"/>
      <c r="I23" s="107">
        <v>0.2</v>
      </c>
      <c r="J23" s="107">
        <v>0.65</v>
      </c>
      <c r="K23" s="107"/>
      <c r="L23" s="107"/>
      <c r="M23" s="104">
        <f t="shared" si="1"/>
        <v>1</v>
      </c>
    </row>
    <row r="24" spans="1:13" ht="12.75">
      <c r="A24" s="112" t="s">
        <v>183</v>
      </c>
      <c r="B24" s="100" t="s">
        <v>184</v>
      </c>
      <c r="C24" s="106">
        <f>Planilha!J166</f>
        <v>12913.096</v>
      </c>
      <c r="D24" s="102">
        <f t="shared" si="0"/>
        <v>0.009711141494261647</v>
      </c>
      <c r="E24" s="107"/>
      <c r="F24" s="107"/>
      <c r="G24" s="107"/>
      <c r="H24" s="107"/>
      <c r="I24" s="107"/>
      <c r="J24" s="107"/>
      <c r="K24" s="107">
        <v>1</v>
      </c>
      <c r="L24" s="107"/>
      <c r="M24" s="104">
        <f t="shared" si="1"/>
        <v>1</v>
      </c>
    </row>
    <row r="25" spans="1:13" ht="12.75">
      <c r="A25" s="112" t="s">
        <v>190</v>
      </c>
      <c r="B25" s="100" t="s">
        <v>191</v>
      </c>
      <c r="C25" s="106">
        <f>Planilha!J180</f>
        <v>31224.2804</v>
      </c>
      <c r="D25" s="102">
        <f t="shared" si="0"/>
        <v>0.02348185168149456</v>
      </c>
      <c r="E25" s="107"/>
      <c r="F25" s="107"/>
      <c r="G25" s="107"/>
      <c r="H25" s="107"/>
      <c r="I25" s="107"/>
      <c r="J25" s="107">
        <v>0.25</v>
      </c>
      <c r="K25" s="107">
        <v>0.35</v>
      </c>
      <c r="L25" s="107">
        <v>0.4</v>
      </c>
      <c r="M25" s="104">
        <f t="shared" si="1"/>
        <v>1</v>
      </c>
    </row>
    <row r="26" spans="1:13" ht="12.75">
      <c r="A26" s="114" t="s">
        <v>203</v>
      </c>
      <c r="B26" s="100" t="s">
        <v>204</v>
      </c>
      <c r="C26" s="106">
        <f>Planilha!J204</f>
        <v>41875.655</v>
      </c>
      <c r="D26" s="102">
        <f t="shared" si="0"/>
        <v>0.03149209228134641</v>
      </c>
      <c r="E26" s="107"/>
      <c r="F26" s="107"/>
      <c r="G26" s="107"/>
      <c r="H26" s="107"/>
      <c r="I26" s="107">
        <v>0.8</v>
      </c>
      <c r="J26" s="107"/>
      <c r="K26" s="107">
        <v>0.2</v>
      </c>
      <c r="L26" s="107"/>
      <c r="M26" s="104">
        <f t="shared" si="1"/>
        <v>1</v>
      </c>
    </row>
    <row r="27" spans="1:13" ht="12.75">
      <c r="A27" s="115" t="s">
        <v>230</v>
      </c>
      <c r="B27" s="100" t="s">
        <v>267</v>
      </c>
      <c r="C27" s="106">
        <f>(Planilha!J272+Planilha!J328+Planilha!J333+Planilha!J359)</f>
        <v>57330.170000000006</v>
      </c>
      <c r="D27" s="102">
        <f t="shared" si="0"/>
        <v>0.04311447795014258</v>
      </c>
      <c r="E27" s="107"/>
      <c r="F27" s="107"/>
      <c r="G27" s="107"/>
      <c r="H27" s="107">
        <v>0.2</v>
      </c>
      <c r="I27" s="107">
        <v>0.2</v>
      </c>
      <c r="J27" s="107">
        <v>0.2</v>
      </c>
      <c r="K27" s="107">
        <v>0.2</v>
      </c>
      <c r="L27" s="107">
        <v>0.2</v>
      </c>
      <c r="M27" s="104">
        <f t="shared" si="1"/>
        <v>1</v>
      </c>
    </row>
    <row r="28" spans="1:13" ht="12.75">
      <c r="A28" s="115" t="s">
        <v>427</v>
      </c>
      <c r="B28" s="100" t="s">
        <v>428</v>
      </c>
      <c r="C28" s="106">
        <f>(Planilha!J387+Planilha!J407)</f>
        <v>9514.364</v>
      </c>
      <c r="D28" s="102">
        <f t="shared" si="0"/>
        <v>0.0071551651929103</v>
      </c>
      <c r="E28" s="107"/>
      <c r="F28" s="107"/>
      <c r="G28" s="107"/>
      <c r="H28" s="107">
        <v>0.5</v>
      </c>
      <c r="I28" s="107">
        <v>0.5</v>
      </c>
      <c r="J28" s="107"/>
      <c r="K28" s="107"/>
      <c r="L28" s="107"/>
      <c r="M28" s="104">
        <f t="shared" si="1"/>
        <v>1</v>
      </c>
    </row>
    <row r="29" spans="1:13" ht="12.75">
      <c r="A29" s="115" t="s">
        <v>484</v>
      </c>
      <c r="B29" s="100" t="s">
        <v>485</v>
      </c>
      <c r="C29" s="106">
        <f>Planilha!J484</f>
        <v>23418.940000000002</v>
      </c>
      <c r="D29" s="102">
        <f t="shared" si="0"/>
        <v>0.017611937523396706</v>
      </c>
      <c r="E29" s="107"/>
      <c r="F29" s="107">
        <v>0.2</v>
      </c>
      <c r="G29" s="107">
        <v>0.2</v>
      </c>
      <c r="H29" s="107">
        <v>0.2</v>
      </c>
      <c r="I29" s="107">
        <v>0.2</v>
      </c>
      <c r="J29" s="107">
        <v>0.2</v>
      </c>
      <c r="K29" s="107"/>
      <c r="L29" s="107"/>
      <c r="M29" s="104">
        <f t="shared" si="1"/>
        <v>1</v>
      </c>
    </row>
    <row r="30" spans="1:13" ht="12.75">
      <c r="A30" s="115" t="s">
        <v>573</v>
      </c>
      <c r="B30" s="100" t="s">
        <v>18</v>
      </c>
      <c r="C30" s="106">
        <f>Planilha!N992</f>
        <v>230573.94000000006</v>
      </c>
      <c r="D30" s="102">
        <f t="shared" si="0"/>
        <v>0.17340041119723698</v>
      </c>
      <c r="E30" s="103"/>
      <c r="F30" s="103"/>
      <c r="G30" s="103"/>
      <c r="H30" s="103">
        <v>0.2</v>
      </c>
      <c r="I30" s="107">
        <v>0.2</v>
      </c>
      <c r="J30" s="107">
        <v>0.2</v>
      </c>
      <c r="K30" s="107">
        <v>0.2</v>
      </c>
      <c r="L30" s="103">
        <v>0.2</v>
      </c>
      <c r="M30" s="104">
        <f t="shared" si="1"/>
        <v>1</v>
      </c>
    </row>
    <row r="31" spans="1:13" ht="12.75">
      <c r="A31" s="108" t="s">
        <v>852</v>
      </c>
      <c r="B31" s="100" t="s">
        <v>268</v>
      </c>
      <c r="C31" s="106">
        <f>Planilha!J1000</f>
        <v>204.06</v>
      </c>
      <c r="D31" s="102">
        <f t="shared" si="0"/>
        <v>0.00015346091543956862</v>
      </c>
      <c r="E31" s="103"/>
      <c r="F31" s="103"/>
      <c r="G31" s="103"/>
      <c r="H31" s="103"/>
      <c r="I31" s="103">
        <v>1</v>
      </c>
      <c r="J31" s="103"/>
      <c r="K31" s="107"/>
      <c r="L31" s="107"/>
      <c r="M31" s="104">
        <f t="shared" si="1"/>
        <v>1</v>
      </c>
    </row>
    <row r="32" spans="1:13" ht="12.75">
      <c r="A32" s="108" t="s">
        <v>859</v>
      </c>
      <c r="B32" s="100" t="s">
        <v>860</v>
      </c>
      <c r="C32" s="106">
        <f>Planilha!J1017</f>
        <v>2878.63</v>
      </c>
      <c r="D32" s="102">
        <f t="shared" si="0"/>
        <v>0.002164839728569075</v>
      </c>
      <c r="E32" s="103"/>
      <c r="F32" s="103"/>
      <c r="G32" s="103"/>
      <c r="H32" s="103"/>
      <c r="I32" s="103">
        <v>0.8</v>
      </c>
      <c r="J32" s="103">
        <v>0.2</v>
      </c>
      <c r="K32" s="107"/>
      <c r="L32" s="107"/>
      <c r="M32" s="104">
        <f t="shared" si="1"/>
        <v>1</v>
      </c>
    </row>
    <row r="33" spans="1:13" ht="12.75">
      <c r="A33" s="108" t="s">
        <v>879</v>
      </c>
      <c r="B33" s="100" t="s">
        <v>269</v>
      </c>
      <c r="C33" s="106">
        <f>Planilha!J1056</f>
        <v>1602.2499999999995</v>
      </c>
      <c r="D33" s="102">
        <f t="shared" si="0"/>
        <v>0.001204953208679059</v>
      </c>
      <c r="E33" s="103"/>
      <c r="F33" s="103"/>
      <c r="G33" s="103"/>
      <c r="H33" s="103"/>
      <c r="I33" s="103">
        <v>0.6</v>
      </c>
      <c r="J33" s="103">
        <v>0.4</v>
      </c>
      <c r="K33" s="107"/>
      <c r="L33" s="107"/>
      <c r="M33" s="104">
        <f t="shared" si="1"/>
        <v>1</v>
      </c>
    </row>
    <row r="34" spans="1:13" ht="12.75">
      <c r="A34" s="114" t="s">
        <v>270</v>
      </c>
      <c r="B34" s="100" t="s">
        <v>271</v>
      </c>
      <c r="C34" s="106">
        <f>Planilha!J1073</f>
        <v>6035.690000000001</v>
      </c>
      <c r="D34" s="102">
        <f t="shared" si="0"/>
        <v>0.004539069453638391</v>
      </c>
      <c r="E34" s="103"/>
      <c r="F34" s="103"/>
      <c r="G34" s="103"/>
      <c r="H34" s="103"/>
      <c r="I34" s="103"/>
      <c r="J34" s="103"/>
      <c r="K34" s="107"/>
      <c r="L34" s="107">
        <v>1</v>
      </c>
      <c r="M34" s="104">
        <f t="shared" si="1"/>
        <v>1</v>
      </c>
    </row>
    <row r="35" spans="1:13" ht="12.75">
      <c r="A35" s="115" t="s">
        <v>13</v>
      </c>
      <c r="B35" s="100" t="s">
        <v>14</v>
      </c>
      <c r="C35" s="106">
        <f>Planilha!J1077</f>
        <v>484.76800000000003</v>
      </c>
      <c r="D35" s="102">
        <f t="shared" si="0"/>
        <v>0.0003645640549632893</v>
      </c>
      <c r="E35" s="103"/>
      <c r="F35" s="103"/>
      <c r="G35" s="103"/>
      <c r="H35" s="103"/>
      <c r="I35" s="103"/>
      <c r="J35" s="103"/>
      <c r="K35" s="107"/>
      <c r="L35" s="107">
        <v>1</v>
      </c>
      <c r="M35" s="104">
        <f t="shared" si="1"/>
        <v>1</v>
      </c>
    </row>
    <row r="36" spans="1:14" ht="12.75">
      <c r="A36" s="114"/>
      <c r="B36" s="100" t="s">
        <v>253</v>
      </c>
      <c r="C36" s="128">
        <f>SUM(C11:C35)</f>
        <v>1329719.6841</v>
      </c>
      <c r="D36" s="116">
        <f>SUM(D11:D35)</f>
        <v>1</v>
      </c>
      <c r="E36" s="117"/>
      <c r="F36" s="117"/>
      <c r="G36" s="117"/>
      <c r="H36" s="117"/>
      <c r="I36" s="117"/>
      <c r="J36" s="117"/>
      <c r="K36" s="117"/>
      <c r="L36" s="117"/>
      <c r="M36" s="118"/>
      <c r="N36" s="119"/>
    </row>
    <row r="37" spans="1:13" ht="12.75">
      <c r="A37" s="111"/>
      <c r="B37" s="118" t="s">
        <v>272</v>
      </c>
      <c r="C37" s="106"/>
      <c r="D37" s="116"/>
      <c r="E37" s="120">
        <f>E11*$C$11+E12*$C$12+E13*$C$13+E14*$C$14+E15*$C$15+E16*$C$16+E17*$C$17+E18*$C$18+E19*$C$19+E20*$C$20+E21*$C$21+E22*$C$22+E23*$C$23+E24*$C$24+E25*$C$25+E26*$C$26+E27*$C$27+E28*$C$28+E29*$C$29+E30*$C$30+E31*$C$31+E32*$C$32+E33*$C$33+E34*$C$34+E35*$C$35</f>
        <v>138647.3847</v>
      </c>
      <c r="F37" s="120">
        <f aca="true" t="shared" si="2" ref="F37:L37">F11*$C$11+F12*$C$12+F13*$C$13+F14*$C$14+F15*$C$15+F16*$C$16+F17*$C$17+F18*$C$18+F19*$C$19+F20*$C$20+F21*$C$21+F22*$C$22+F23*$C$23+F24*$C$24+F25*$C$25+F26*$C$26+F27*$C$27+F28*$C$28+F29*$C$29+F30*$C$30+F31*$C$31+F32*$C$32+F33*$C$33+F34*$C$34+F35*$C$35</f>
        <v>264795.9920750001</v>
      </c>
      <c r="G37" s="120">
        <f t="shared" si="2"/>
        <v>244749.10641500002</v>
      </c>
      <c r="H37" s="120">
        <f t="shared" si="2"/>
        <v>172615.99924</v>
      </c>
      <c r="I37" s="120">
        <f t="shared" si="2"/>
        <v>184770.97686</v>
      </c>
      <c r="J37" s="120">
        <f t="shared" si="2"/>
        <v>127036.04265000002</v>
      </c>
      <c r="K37" s="120">
        <f t="shared" si="2"/>
        <v>119329.66880000003</v>
      </c>
      <c r="L37" s="120">
        <f t="shared" si="2"/>
        <v>77774.51336000003</v>
      </c>
      <c r="M37" s="120">
        <f t="shared" si="1"/>
        <v>1329719.6841000002</v>
      </c>
    </row>
    <row r="38" spans="1:13" ht="12.75">
      <c r="A38" s="117"/>
      <c r="B38" s="121" t="s">
        <v>273</v>
      </c>
      <c r="C38" s="106"/>
      <c r="D38" s="116"/>
      <c r="E38" s="122">
        <f>E37/$C$36</f>
        <v>0.10426812986064903</v>
      </c>
      <c r="F38" s="122">
        <f aca="true" t="shared" si="3" ref="F38:L38">F37/$C$36</f>
        <v>0.19913670169831554</v>
      </c>
      <c r="G38" s="122">
        <f t="shared" si="3"/>
        <v>0.1840606778568181</v>
      </c>
      <c r="H38" s="122">
        <f t="shared" si="3"/>
        <v>0.12981382565366206</v>
      </c>
      <c r="I38" s="122">
        <f t="shared" si="3"/>
        <v>0.13895483316475032</v>
      </c>
      <c r="J38" s="122">
        <f t="shared" si="3"/>
        <v>0.09553595706600553</v>
      </c>
      <c r="K38" s="122">
        <f t="shared" si="3"/>
        <v>0.08974046953419845</v>
      </c>
      <c r="L38" s="122">
        <f t="shared" si="3"/>
        <v>0.05848940516560112</v>
      </c>
      <c r="M38" s="122">
        <f t="shared" si="1"/>
        <v>1.0000000000000002</v>
      </c>
    </row>
    <row r="39" spans="2:13" ht="12.75">
      <c r="B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5:8" ht="12.75">
      <c r="E40" s="119"/>
      <c r="F40" s="119"/>
      <c r="G40" s="119"/>
      <c r="H40" s="119"/>
    </row>
    <row r="41" spans="5:9" ht="12.75">
      <c r="E41" s="119"/>
      <c r="F41" s="119"/>
      <c r="G41" s="119"/>
      <c r="H41" s="119"/>
      <c r="I41" s="119"/>
    </row>
    <row r="42" spans="2:12" ht="12.75">
      <c r="B42" s="125"/>
      <c r="C42" s="119"/>
      <c r="F42" s="119"/>
      <c r="G42" s="119"/>
      <c r="H42" s="119"/>
      <c r="I42" s="119"/>
      <c r="L42" s="126"/>
    </row>
    <row r="43" spans="2:9" ht="12.75">
      <c r="B43" s="90" t="s">
        <v>685</v>
      </c>
      <c r="C43" s="119"/>
      <c r="F43" s="119"/>
      <c r="G43" s="119"/>
      <c r="H43" s="119"/>
      <c r="I43" s="119"/>
    </row>
    <row r="44" spans="2:9" ht="12.75">
      <c r="B44" s="127" t="s">
        <v>684</v>
      </c>
      <c r="C44" s="119"/>
      <c r="F44" s="237"/>
      <c r="G44" s="237"/>
      <c r="H44" s="237"/>
      <c r="I44" s="237"/>
    </row>
  </sheetData>
  <sheetProtection password="F751" sheet="1" objects="1" scenarios="1"/>
  <mergeCells count="10">
    <mergeCell ref="A1:M1"/>
    <mergeCell ref="A3:M3"/>
    <mergeCell ref="A5:M5"/>
    <mergeCell ref="A7:M7"/>
    <mergeCell ref="F44:I44"/>
    <mergeCell ref="L8:M8"/>
    <mergeCell ref="A9:A10"/>
    <mergeCell ref="B9:B10"/>
    <mergeCell ref="D9:D10"/>
    <mergeCell ref="E9:L9"/>
  </mergeCells>
  <printOptions gridLines="1"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landscape" scale="66" r:id="rId3"/>
  <headerFooter alignWithMargins="0">
    <oddHeader>&amp;CPágina &amp;P de &amp;N</oddHeader>
  </headerFooter>
  <legacyDrawing r:id="rId2"/>
  <oleObjects>
    <oleObject progId="Word.Picture.8" shapeId="1674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MARCOSANDRE</dc:creator>
  <cp:keywords/>
  <dc:description/>
  <cp:lastModifiedBy>emerson</cp:lastModifiedBy>
  <cp:lastPrinted>2012-03-16T19:21:31Z</cp:lastPrinted>
  <dcterms:created xsi:type="dcterms:W3CDTF">2010-10-29T11:15:20Z</dcterms:created>
  <dcterms:modified xsi:type="dcterms:W3CDTF">2012-03-16T19:24:50Z</dcterms:modified>
  <cp:category/>
  <cp:version/>
  <cp:contentType/>
  <cp:contentStatus/>
</cp:coreProperties>
</file>