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3_12.bin" ContentType="application/vnd.openxmlformats-officedocument.oleObject"/>
  <Override PartName="/xl/embeddings/oleObject_3_13.bin" ContentType="application/vnd.openxmlformats-officedocument.oleObject"/>
  <Override PartName="/xl/embeddings/oleObject_3_14.bin" ContentType="application/vnd.openxmlformats-officedocument.oleObject"/>
  <Override PartName="/xl/embeddings/oleObject_3_15.bin" ContentType="application/vnd.openxmlformats-officedocument.oleObject"/>
  <Override PartName="/xl/embeddings/oleObject_3_16.bin" ContentType="application/vnd.openxmlformats-officedocument.oleObject"/>
  <Override PartName="/xl/embeddings/oleObject_3_1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50" yWindow="65416" windowWidth="6000" windowHeight="6195" firstSheet="1" activeTab="4"/>
  </bookViews>
  <sheets>
    <sheet name="ORÇ.CASA 40,23 M2" sheetId="1" r:id="rId1"/>
    <sheet name="CRONOGRAMA 1 UNID." sheetId="2" r:id="rId2"/>
    <sheet name="ORÇ. 100 casas" sheetId="3" r:id="rId3"/>
    <sheet name="CRO-100" sheetId="4" r:id="rId4"/>
    <sheet name="BDI" sheetId="5" r:id="rId5"/>
    <sheet name="Plan1" sheetId="6" r:id="rId6"/>
    <sheet name="Plan2" sheetId="7" r:id="rId7"/>
  </sheets>
  <externalReferences>
    <externalReference r:id="rId10"/>
  </externalReferences>
  <definedNames>
    <definedName name="_xlnm.Print_Area" localSheetId="4">'BDI'!$A$1:$K$40</definedName>
    <definedName name="_xlnm.Print_Area" localSheetId="3">'CRO-100'!$A$1:$AN$34</definedName>
    <definedName name="_xlnm.Print_Area" localSheetId="1">'CRONOGRAMA 1 UNID.'!$A$1:$L$47</definedName>
    <definedName name="_xlnm.Print_Area" localSheetId="2">'ORÇ. 100 casas'!$A$1:$I$144</definedName>
    <definedName name="_xlnm.Print_Area" localSheetId="0">'ORÇ.CASA 40,23 M2'!$A$1:$I$143</definedName>
    <definedName name="_xlnm.Print_Titles" localSheetId="1">'CRONOGRAMA 1 UNID.'!$1:$15</definedName>
    <definedName name="_xlnm.Print_Titles" localSheetId="2">'ORÇ. 100 casas'!$1:$14</definedName>
    <definedName name="_xlnm.Print_Titles" localSheetId="0">'ORÇ.CASA 40,23 M2'!$1:$14</definedName>
  </definedNames>
  <calcPr fullCalcOnLoad="1"/>
</workbook>
</file>

<file path=xl/sharedStrings.xml><?xml version="1.0" encoding="utf-8"?>
<sst xmlns="http://schemas.openxmlformats.org/spreadsheetml/2006/main" count="1009" uniqueCount="357">
  <si>
    <t>Interruptor de uma tecla simples</t>
  </si>
  <si>
    <t>Janela de correr 2 folhas de vidro temperado 8 mm incolor de 1,20x1,00 m - completa</t>
  </si>
  <si>
    <t>CCU-73975/1</t>
  </si>
  <si>
    <t>Registro de pressão bruto-3/4" ref-1400</t>
  </si>
  <si>
    <t>Alvenaria de tijolo cerâmico maciço (20x10x5 cm) assentados com argamassa 1:2:8 (cimento, cal e areia), espessura de 20 cm</t>
  </si>
  <si>
    <t>Alvenaria de tijolo cerâmico furado, assentados em argamassa 1:2:8 (cimento, cal e areia), junta de 12 mm, espessura de 10 cm</t>
  </si>
  <si>
    <t>4.2</t>
  </si>
  <si>
    <t>1.1</t>
  </si>
  <si>
    <t>1.2</t>
  </si>
  <si>
    <t>1.3</t>
  </si>
  <si>
    <t>1.4</t>
  </si>
  <si>
    <t>2.2</t>
  </si>
  <si>
    <t>3.1</t>
  </si>
  <si>
    <t>3.2</t>
  </si>
  <si>
    <t>3.3</t>
  </si>
  <si>
    <t>6.1</t>
  </si>
  <si>
    <t>6.3</t>
  </si>
  <si>
    <t>6.4</t>
  </si>
  <si>
    <t>9.1</t>
  </si>
  <si>
    <t>ITEM</t>
  </si>
  <si>
    <t>PESO</t>
  </si>
  <si>
    <t>SERVIÇOS PRELIMINARES</t>
  </si>
  <si>
    <t>ALVENARIA</t>
  </si>
  <si>
    <t>VIDROS</t>
  </si>
  <si>
    <t>PINTURA</t>
  </si>
  <si>
    <t>SERVIÇOS A EXECUTAR</t>
  </si>
  <si>
    <t xml:space="preserve">DISCRIMINAÇÃO  </t>
  </si>
  <si>
    <t xml:space="preserve">VALOR DOS  </t>
  </si>
  <si>
    <t>EXECUTADO</t>
  </si>
  <si>
    <t>DE SERVIÇOS</t>
  </si>
  <si>
    <t>SERVIÇOS (R$)</t>
  </si>
  <si>
    <t>%</t>
  </si>
  <si>
    <t>SIMPL.%</t>
  </si>
  <si>
    <t>ACUM. %</t>
  </si>
  <si>
    <t>4.1</t>
  </si>
  <si>
    <t>COBERTURA</t>
  </si>
  <si>
    <t>5.1</t>
  </si>
  <si>
    <t>5.2</t>
  </si>
  <si>
    <t>5.3</t>
  </si>
  <si>
    <t>7.1</t>
  </si>
  <si>
    <t>7.2</t>
  </si>
  <si>
    <t>8.1</t>
  </si>
  <si>
    <t>8.2</t>
  </si>
  <si>
    <t>8.3</t>
  </si>
  <si>
    <t>TOTAL</t>
  </si>
  <si>
    <t>3.4</t>
  </si>
  <si>
    <t>3.5</t>
  </si>
  <si>
    <t>m2</t>
  </si>
  <si>
    <t>kg</t>
  </si>
  <si>
    <t>QUANT.</t>
  </si>
  <si>
    <t>DIVERSOS</t>
  </si>
  <si>
    <t>m</t>
  </si>
  <si>
    <t>UNID.</t>
  </si>
  <si>
    <t>m3</t>
  </si>
  <si>
    <t>Apiloamento de fundo de vala</t>
  </si>
  <si>
    <t>UNITÁRIO</t>
  </si>
  <si>
    <t>m3xkm</t>
  </si>
  <si>
    <t>FUNDAÇÃO</t>
  </si>
  <si>
    <t>2.1</t>
  </si>
  <si>
    <t>2.3</t>
  </si>
  <si>
    <t>2.4</t>
  </si>
  <si>
    <t>2.5</t>
  </si>
  <si>
    <t>2.6</t>
  </si>
  <si>
    <t>2.7</t>
  </si>
  <si>
    <t>2.8</t>
  </si>
  <si>
    <t>2.9</t>
  </si>
  <si>
    <t>Cobertura com telha cerâmica Plan</t>
  </si>
  <si>
    <t>Cumeeira e cordão em  telha cerâmica Colonial</t>
  </si>
  <si>
    <t>ESQUADRIAS</t>
  </si>
  <si>
    <t>un</t>
  </si>
  <si>
    <t>Porta veneziana de chapa metálica de:</t>
  </si>
  <si>
    <t>- 0,80 x 2,10 m</t>
  </si>
  <si>
    <t>- 0,60 x 2,10 m</t>
  </si>
  <si>
    <t>PISOS E RODAPÉS</t>
  </si>
  <si>
    <t>10.1</t>
  </si>
  <si>
    <t>Pintura de esquadrias metálicas</t>
  </si>
  <si>
    <t>11.1</t>
  </si>
  <si>
    <t>Tubo de PVC soldável para água, inclusive conexões:</t>
  </si>
  <si>
    <t>Registro de gaveta bruto:</t>
  </si>
  <si>
    <t>11.2</t>
  </si>
  <si>
    <t>- 40 mm</t>
  </si>
  <si>
    <t>- 50 mm</t>
  </si>
  <si>
    <t>- 100 mm</t>
  </si>
  <si>
    <t>Caixa sifonada de PVC diâmetro de 150 mm com saida para 50 mm</t>
  </si>
  <si>
    <t>cj</t>
  </si>
  <si>
    <t>INSTALAÇÕES ELÉTRICAS</t>
  </si>
  <si>
    <t>12.1</t>
  </si>
  <si>
    <t>12.2</t>
  </si>
  <si>
    <t>12.3</t>
  </si>
  <si>
    <t>Fio flexivel com isolamento de:</t>
  </si>
  <si>
    <t>- 6 mm2</t>
  </si>
  <si>
    <t>- 4 mm2</t>
  </si>
  <si>
    <t>- 2,5 mm2</t>
  </si>
  <si>
    <t>12.4</t>
  </si>
  <si>
    <t>12.5</t>
  </si>
  <si>
    <t>Caixa esmaltada:</t>
  </si>
  <si>
    <t>- 2x4"</t>
  </si>
  <si>
    <t>- 3"</t>
  </si>
  <si>
    <t>12.6</t>
  </si>
  <si>
    <t>12.7</t>
  </si>
  <si>
    <t>12.8</t>
  </si>
  <si>
    <t>Conjunto de tomada e interruptor com uma tecla simples</t>
  </si>
  <si>
    <t>12.9</t>
  </si>
  <si>
    <t>12.10</t>
  </si>
  <si>
    <t xml:space="preserve">Quadro de distribuição de circuitos para 6 chaves </t>
  </si>
  <si>
    <t>Disjuntor termomagnético monopolar de:</t>
  </si>
  <si>
    <t>- 1x40 A</t>
  </si>
  <si>
    <t>13.1</t>
  </si>
  <si>
    <t>13.2</t>
  </si>
  <si>
    <t>Chapisco com argamassa cimento e areia 1:3</t>
  </si>
  <si>
    <t>Laje pre fabricada para forro, inclusive escoramento e capeamento (esp.: 4 cm) em concreto 20 MPa com brita 0</t>
  </si>
  <si>
    <t>Regularização de fundo de vala em concreto 9 MPa, espessura de 5 cm</t>
  </si>
  <si>
    <t>2.10</t>
  </si>
  <si>
    <t>- 1x20 A</t>
  </si>
  <si>
    <t>- 1x35 A</t>
  </si>
  <si>
    <t>- 25 mm - 3/4"</t>
  </si>
  <si>
    <t>- 20 mm - 1/2"</t>
  </si>
  <si>
    <t>- 3/4"</t>
  </si>
  <si>
    <t>MÊS -  1</t>
  </si>
  <si>
    <t>MÊS -  2</t>
  </si>
  <si>
    <t>MÊS -  3</t>
  </si>
  <si>
    <t xml:space="preserve">SERV. PRELIMINARES </t>
  </si>
  <si>
    <t>REVESTIMENTO DE PAREDES</t>
  </si>
  <si>
    <t>REDE DE ÁGUA</t>
  </si>
  <si>
    <t>REDE DE ESGOTO</t>
  </si>
  <si>
    <t>11.3</t>
  </si>
  <si>
    <t>VALORES (R$)</t>
  </si>
  <si>
    <t xml:space="preserve">ESTRUTURA DE CONCRETO </t>
  </si>
  <si>
    <t>COM BDI</t>
  </si>
  <si>
    <t>MÊS -  4</t>
  </si>
  <si>
    <t>MÊS -  5</t>
  </si>
  <si>
    <t>MÊS -  6</t>
  </si>
  <si>
    <t>MÊS -  7</t>
  </si>
  <si>
    <t>MÊS -  8</t>
  </si>
  <si>
    <t>ACUM.%</t>
  </si>
  <si>
    <t>Escavação manual de vala H&lt;=1,50m</t>
  </si>
  <si>
    <t>Vergas e contra vergas (2 ferros 5,0mm)</t>
  </si>
  <si>
    <t>Lastro de concreto 1:3:5, espes. 6 cm</t>
  </si>
  <si>
    <t>13.3</t>
  </si>
  <si>
    <t>MÊS -  9</t>
  </si>
  <si>
    <t>MÊS -  10</t>
  </si>
  <si>
    <t>MÊS -  11</t>
  </si>
  <si>
    <t>MÊS -  12</t>
  </si>
  <si>
    <t>Pintura latex de paredes e tetos</t>
  </si>
  <si>
    <t>ELE-CXS-055</t>
  </si>
  <si>
    <t>Cavalete e registro 1/2" - COPASA</t>
  </si>
  <si>
    <t>Estaca broca de concreto fck&gt;= 15 MPa, diâmetro de 20 cm</t>
  </si>
  <si>
    <t>ELE-LAM-060</t>
  </si>
  <si>
    <t>Receptáculo de porcelana  p/ lâmpada incandescente.</t>
  </si>
  <si>
    <t>PRAÇA</t>
  </si>
  <si>
    <t>SERVIÇOS</t>
  </si>
  <si>
    <t xml:space="preserve">PLANILHA ORÇAMENTÁRIA </t>
  </si>
  <si>
    <t>REFERENCIAS</t>
  </si>
  <si>
    <t xml:space="preserve">DESCRIÇÃO </t>
  </si>
  <si>
    <t>PREÇO SEM BDI</t>
  </si>
  <si>
    <t>PREÇO COM BDI</t>
  </si>
  <si>
    <t>PREÇOS</t>
  </si>
  <si>
    <t>PROGRAMA PPI/INTERVENÇÕES EM FAVELAS-UAS-PROVISÃO HABITACIONAL</t>
  </si>
  <si>
    <t>CONTRATO:0352.773-85-MCIDADES</t>
  </si>
  <si>
    <t>PRAZO DE EXECUÇÃO: 3 MESES</t>
  </si>
  <si>
    <t>1.0</t>
  </si>
  <si>
    <t>74077/2</t>
  </si>
  <si>
    <t>Sub total 1.0</t>
  </si>
  <si>
    <t>2.0</t>
  </si>
  <si>
    <t>FUNDAÇÕES</t>
  </si>
  <si>
    <t>74156/3</t>
  </si>
  <si>
    <t>Sub total 2.0</t>
  </si>
  <si>
    <t>3.0</t>
  </si>
  <si>
    <t xml:space="preserve">ESTRUTURA </t>
  </si>
  <si>
    <t>74202/1</t>
  </si>
  <si>
    <t>74200/1</t>
  </si>
  <si>
    <t>Sub total 3.0</t>
  </si>
  <si>
    <t>4.0</t>
  </si>
  <si>
    <t>PAREDES E PAINEIS</t>
  </si>
  <si>
    <t>Sub total 4.0</t>
  </si>
  <si>
    <t>5.0</t>
  </si>
  <si>
    <t>73938/2</t>
  </si>
  <si>
    <t>Sub total 5.0</t>
  </si>
  <si>
    <t>6.0</t>
  </si>
  <si>
    <t>Sub total 6.0</t>
  </si>
  <si>
    <t>7.0</t>
  </si>
  <si>
    <t>74173/1</t>
  </si>
  <si>
    <t>74116/1</t>
  </si>
  <si>
    <t>74117/1</t>
  </si>
  <si>
    <t>Tomada padrão brasileiro</t>
  </si>
  <si>
    <t>ELE-TOM-035</t>
  </si>
  <si>
    <t>74131/2</t>
  </si>
  <si>
    <t>74130/1</t>
  </si>
  <si>
    <t>70130/1</t>
  </si>
  <si>
    <t>Sub total 7.0</t>
  </si>
  <si>
    <t>INSTALAÇÕES HIDRAULICAS</t>
  </si>
  <si>
    <t>75030/1</t>
  </si>
  <si>
    <t>74185/1</t>
  </si>
  <si>
    <t>Sub total 8.0</t>
  </si>
  <si>
    <t>9.0</t>
  </si>
  <si>
    <t>INSTALAÇÕES SANITÁRIAS</t>
  </si>
  <si>
    <t>9.2</t>
  </si>
  <si>
    <t>Tubo de PVC soldável, para esgoto, inclusive conexões</t>
  </si>
  <si>
    <t>74165/1</t>
  </si>
  <si>
    <t>74165/2</t>
  </si>
  <si>
    <t>Sub total 9.0</t>
  </si>
  <si>
    <t>10.0</t>
  </si>
  <si>
    <t>11.0</t>
  </si>
  <si>
    <t xml:space="preserve">REVESTIMENTOS </t>
  </si>
  <si>
    <t>11.4</t>
  </si>
  <si>
    <t>Sub total 11.0</t>
  </si>
  <si>
    <t>12.0</t>
  </si>
  <si>
    <t>Sub total 12.0</t>
  </si>
  <si>
    <t>13.0</t>
  </si>
  <si>
    <t>73750/1</t>
  </si>
  <si>
    <t>73924/1</t>
  </si>
  <si>
    <t>Sub total 13.0</t>
  </si>
  <si>
    <t>14.0</t>
  </si>
  <si>
    <t>14.1</t>
  </si>
  <si>
    <t>Sub total 14.0</t>
  </si>
  <si>
    <t>Piso cimentado para passeio publico</t>
  </si>
  <si>
    <t>74236/1</t>
  </si>
  <si>
    <t>Grama batatais em placa para passeio publico</t>
  </si>
  <si>
    <t>TOTAL GERAL DA OBRA</t>
  </si>
  <si>
    <t>LOCAL: BAIRRO JARDIM ESPERANÇA IV - PATOS DE MINAS/MG</t>
  </si>
  <si>
    <t>PROJETO: URBANIZAÇÃO DE ASSENTAMENTOS PRECÁRIOS - ETAPA I</t>
  </si>
  <si>
    <t>73822/2</t>
  </si>
  <si>
    <t>Limpeza mecanizada e acerto do terreno</t>
  </si>
  <si>
    <t>Locação convencional da obra, através de gabarito de tábuas corridas pontaleteadas,com reaproveitamento de 10 vezes</t>
  </si>
  <si>
    <t>Carga e transporte de material , inclusive descarga e espalhamento DMT=3km</t>
  </si>
  <si>
    <t>74242/1</t>
  </si>
  <si>
    <t>Fornecimento e assentamento de placa de obra de 3,00 x1,50 m</t>
  </si>
  <si>
    <t>74209/1</t>
  </si>
  <si>
    <t>73733</t>
  </si>
  <si>
    <t>74115/1</t>
  </si>
  <si>
    <t>73972/2</t>
  </si>
  <si>
    <t>Preparo de concreto fck&gt;=20,0 MPa</t>
  </si>
  <si>
    <t>74157/4</t>
  </si>
  <si>
    <t>Lançamento com aplicação manual de concreto em fundações</t>
  </si>
  <si>
    <t>73942/2</t>
  </si>
  <si>
    <t>Armação com aço CA-60</t>
  </si>
  <si>
    <t>73964</t>
  </si>
  <si>
    <t>REFERÊNCIA DE PREÇOS: TABELA SINAPI, TABELA SETOP</t>
  </si>
  <si>
    <t>74157</t>
  </si>
  <si>
    <t>Lançamento/aplicação manual de concreto em estruturas</t>
  </si>
  <si>
    <t>3.6</t>
  </si>
  <si>
    <t>Preparo  de concreto fck&gt;=20,0 MPa</t>
  </si>
  <si>
    <t>24167/2 (N)</t>
  </si>
  <si>
    <t>Padrão monofásico pré fabricado, completo, com ligação aerea</t>
  </si>
  <si>
    <t>9540</t>
  </si>
  <si>
    <t xml:space="preserve">Eletroduto de PVC flexivel corrugado de 20 mm </t>
  </si>
  <si>
    <t>75836 (N)</t>
  </si>
  <si>
    <t>73827/1</t>
  </si>
  <si>
    <t>75051/1</t>
  </si>
  <si>
    <t>74165/4</t>
  </si>
  <si>
    <t>9.3</t>
  </si>
  <si>
    <t>73928/1</t>
  </si>
  <si>
    <t>73907/7</t>
  </si>
  <si>
    <t>23774/1 (N)</t>
  </si>
  <si>
    <t xml:space="preserve">Fornecimento de mudas de árvore </t>
  </si>
  <si>
    <t>Plantio de arvore em calçada, inclusive colocação de tubo de concreto diam. 50 cm de 50 cm de comprimento</t>
  </si>
  <si>
    <t>73967/3</t>
  </si>
  <si>
    <t>Sub total 10.0</t>
  </si>
  <si>
    <t>14.2</t>
  </si>
  <si>
    <t>14.3</t>
  </si>
  <si>
    <t>14.4</t>
  </si>
  <si>
    <t>73998/2</t>
  </si>
  <si>
    <t>Viga baldrame com 2 fiadas de bloco de concreto tipo canaleta e=15 cm, exceto enchimento de concreto e armação</t>
  </si>
  <si>
    <t>73998/5</t>
  </si>
  <si>
    <t>Barrado com esmalte em alvenaria</t>
  </si>
  <si>
    <t>24273/1 (N)</t>
  </si>
  <si>
    <t>Impermeabilização da alvenaria de baldrame com  tinta betuminosa, duas demãos</t>
  </si>
  <si>
    <t>74106/1</t>
  </si>
  <si>
    <t>73965/15</t>
  </si>
  <si>
    <t>Estrutura de madeira serrada não aparelhada para telhas cerâmicas</t>
  </si>
  <si>
    <t>73938/6</t>
  </si>
  <si>
    <t>68626/1</t>
  </si>
  <si>
    <t>75834-N</t>
  </si>
  <si>
    <t>72335</t>
  </si>
  <si>
    <t>Espelho para chuveiro</t>
  </si>
  <si>
    <t>(73907/7+73907/5)/2</t>
  </si>
  <si>
    <t>73991/2</t>
  </si>
  <si>
    <t>Piso de concreto com acabamento cimentado - passeio proteção e passarela</t>
  </si>
  <si>
    <t>26283/5-n</t>
  </si>
  <si>
    <t>Barracão de obra em chapa de madeira compensada com banheiro, cobertura com telha de fibrocimento 4 mm, incluso instalações hidro sanitárias  e elétricas, com área de 25,00 m2</t>
  </si>
  <si>
    <t>Rufo metalica # nº24, desenv. 16 cm</t>
  </si>
  <si>
    <t>5.4</t>
  </si>
  <si>
    <t>Viga respaldo com 1 fiada de bloco de concreto tipo canaleta e=10 cm, exceto enchimento de concreto e armação</t>
  </si>
  <si>
    <t>8.0</t>
  </si>
  <si>
    <t>11.5</t>
  </si>
  <si>
    <t>11.6</t>
  </si>
  <si>
    <t>11.7</t>
  </si>
  <si>
    <t>11.8</t>
  </si>
  <si>
    <t>11.9</t>
  </si>
  <si>
    <t>11.10</t>
  </si>
  <si>
    <t>11.11</t>
  </si>
  <si>
    <t>CRONOGRAMA FISICO FINANCEIRO</t>
  </si>
  <si>
    <t xml:space="preserve">DATA DE REFERENCIA : </t>
  </si>
  <si>
    <t>DATA:</t>
  </si>
  <si>
    <t>ESPECIF.</t>
  </si>
  <si>
    <t>MÊS - 3</t>
  </si>
  <si>
    <t>FISICO</t>
  </si>
  <si>
    <t>FINACEIRO</t>
  </si>
  <si>
    <t>TOTAL (%)</t>
  </si>
  <si>
    <t>TOTAL (R$)</t>
  </si>
  <si>
    <t>R$</t>
  </si>
  <si>
    <t>QUANTIDADE</t>
  </si>
  <si>
    <t>BDI:</t>
  </si>
  <si>
    <t>SIMPL</t>
  </si>
  <si>
    <t>ACUM.</t>
  </si>
  <si>
    <t>Reaterro de valas e aterro interno, apiloado (manual)  com material reaproveitado, em camadas de 20 cm</t>
  </si>
  <si>
    <t>73935/1</t>
  </si>
  <si>
    <t>Basculante de ferro em cantoneira 5/8"x1/8", linha popular de  0,60x0,40 m</t>
  </si>
  <si>
    <t>Reboco c/argamassa  cimento e areia 1:7,  esp. 2 cm - preparo manual</t>
  </si>
  <si>
    <t xml:space="preserve">Piso cimentado liso (queimado), traço 1:3 (cimento e areia) e=1,5 cm </t>
  </si>
  <si>
    <t>Vidro liso comum transparente, espessura de 3 mm</t>
  </si>
  <si>
    <t>Vaso sanitário sifonado de louça branca, padrão popular, com conjunto para fixação para vaso sanitário com parafuso, arruela e bucha</t>
  </si>
  <si>
    <t>Caixa de descarga plastica externa completa, capacidade 9 L com tubo de descarga, engate flexivel, boia e suporte para fixação, bolsa de ligação em PVC flexivel e conjunto de fixação de caixa de descarga</t>
  </si>
  <si>
    <t>Pia de mármore sintético de 1,20 x 0,60  m, valvaula plastico branco 1", sifão plastico tipo copo 1" e torneira cromada longa 1/2" , padrão popular, inclusive  paredes de apoio</t>
  </si>
  <si>
    <t>Lavatório  de louça branca, sem coluna, padrão popular, com torneira cromada padrão popular, sifão, válvula e engate de plastico</t>
  </si>
  <si>
    <t>Tanque simples pré moldado de concreto com válvula de plastico branco 1 1/4"x1 1/2", sifão plastico tipo copo 1 1/4" e torneira de matal amarelo</t>
  </si>
  <si>
    <t>OBRA : CONSTRUÇÃO DE UNIDADE HABITACIONAL COM 40,23 M2</t>
  </si>
  <si>
    <t>Caixa d'água de 500 L,  completa, inclusive  adaptadores e boia</t>
  </si>
  <si>
    <t>1.5</t>
  </si>
  <si>
    <t>CONTRATO:0319.649-79-MCIDADES</t>
  </si>
  <si>
    <t>QUANTIDADE :</t>
  </si>
  <si>
    <t>PRAZO DE EXECUÇÃO: 12 MESES</t>
  </si>
  <si>
    <t>73927/1 PROPORC.</t>
  </si>
  <si>
    <t>CCU</t>
  </si>
  <si>
    <t>13.4</t>
  </si>
  <si>
    <t xml:space="preserve">QUANTIDADE: </t>
  </si>
  <si>
    <t>1 CASA</t>
  </si>
  <si>
    <t>13.5</t>
  </si>
  <si>
    <t xml:space="preserve">Caixa  de passagem  pré moldada  em concreto,  de     35x50x38 cm </t>
  </si>
  <si>
    <t xml:space="preserve">Caixa  de passagem  pré moldada em concreto,  de 32x32x35 cm </t>
  </si>
  <si>
    <t xml:space="preserve">Caixa  de gordura  pré moldada em concreto,  de     28x40x30  cm </t>
  </si>
  <si>
    <t>- PREENCHER OS VALORES UNITARIOS COM PREÇOS MENORES OU IGUAIS AOS PREÇOS UNITARIOS DA PLANILHA DE REFERENCIA DA PREFEITURA.</t>
  </si>
  <si>
    <t>Secretaria  Municipal de Planejamento e Urbanismo</t>
  </si>
  <si>
    <t>COMPOSIÇÃO DO BDI (Bonificações e Despesas Indiretas)</t>
  </si>
  <si>
    <t>OBRA: CONSTRUÇÃO DE UNIDADE HABITACIONAL COM 40,23 M2</t>
  </si>
  <si>
    <t>ART Nº:471087</t>
  </si>
  <si>
    <t>DATA:09/04/12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</si>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</sst>
</file>

<file path=xl/styles.xml><?xml version="1.0" encoding="utf-8"?>
<styleSheet xmlns="http://schemas.openxmlformats.org/spreadsheetml/2006/main">
  <numFmts count="5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 &quot;R$&quot;* #,##0.00_ ;_ &quot;R$&quot;* \-#,##0.00_ ;_ &quot;R$&quot;* &quot;-&quot;??_ ;_ @_ "/>
    <numFmt numFmtId="171" formatCode="_ * #,##0.00_ ;_ * \-#,##0.00_ ;_ * &quot;-&quot;??_ ;_ @_ "/>
    <numFmt numFmtId="172" formatCode="_(&quot;Cr$&quot;* #,##0_);_(&quot;Cr$&quot;* \(#,##0\);_(&quot;Cr$&quot;* &quot;-&quot;_);_(@_)"/>
    <numFmt numFmtId="173" formatCode="0.00_)"/>
    <numFmt numFmtId="174" formatCode="mmmm\-yy"/>
    <numFmt numFmtId="175" formatCode="_(* #,##0.0000_);_(* \(#,##0.0000\);_(* &quot;-&quot;??_);_(@_)"/>
    <numFmt numFmtId="176" formatCode="_(* #,##0.000_);_(* \(#,##0.000\);_(* &quot;-&quot;??_);_(@_)"/>
    <numFmt numFmtId="177" formatCode="_ * #,##0.0000_ ;_ * \-#,##0.0000_ ;_ * &quot;-&quot;??_ ;_ @_ 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_ * #,##0.00000_ ;_ * \-#,##0.00000_ ;_ * &quot;-&quot;??_ ;_ @_ "/>
    <numFmt numFmtId="182" formatCode="_ * #,##0.000000_ ;_ * \-#,##0.000000_ ;_ * &quot;-&quot;??_ ;_ @_ "/>
    <numFmt numFmtId="183" formatCode="0.0"/>
    <numFmt numFmtId="184" formatCode="0.0%"/>
    <numFmt numFmtId="185" formatCode="_(* #,##0.0000_);_(* \(#,##0.0000\);_(* &quot;-&quot;????_);_(@_)"/>
    <numFmt numFmtId="186" formatCode="_(* #,##0.000_);_(* \(#,##0.000\);_(* &quot;-&quot;?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0.00000000%"/>
    <numFmt numFmtId="197" formatCode="0.0000"/>
    <numFmt numFmtId="198" formatCode="0.00000"/>
    <numFmt numFmtId="199" formatCode="0.000000"/>
    <numFmt numFmtId="200" formatCode="0.000"/>
    <numFmt numFmtId="201" formatCode="&quot;R$ &quot;#,##0.00"/>
    <numFmt numFmtId="202" formatCode="mmm\-yy"/>
    <numFmt numFmtId="203" formatCode="d/m/yy"/>
    <numFmt numFmtId="204" formatCode="dd/mm/yy"/>
    <numFmt numFmtId="205" formatCode="#,##0.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2" fontId="4" fillId="0" borderId="0" xfId="50" applyNumberFormat="1" applyFont="1" applyBorder="1" applyProtection="1">
      <alignment/>
      <protection/>
    </xf>
    <xf numFmtId="2" fontId="4" fillId="0" borderId="0" xfId="50" applyNumberFormat="1" applyFont="1" applyProtection="1">
      <alignment/>
      <protection/>
    </xf>
    <xf numFmtId="2" fontId="4" fillId="0" borderId="0" xfId="50" applyNumberFormat="1" applyFont="1" applyAlignment="1" applyProtection="1">
      <alignment/>
      <protection/>
    </xf>
    <xf numFmtId="2" fontId="4" fillId="32" borderId="0" xfId="50" applyNumberFormat="1" applyFont="1" applyFill="1" applyBorder="1" applyProtection="1">
      <alignment/>
      <protection/>
    </xf>
    <xf numFmtId="2" fontId="4" fillId="32" borderId="0" xfId="50" applyNumberFormat="1" applyFont="1" applyFill="1" applyBorder="1" applyAlignment="1" applyProtection="1">
      <alignment horizontal="center"/>
      <protection/>
    </xf>
    <xf numFmtId="2" fontId="4" fillId="32" borderId="0" xfId="50" applyNumberFormat="1" applyFont="1" applyFill="1" applyBorder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171" fontId="0" fillId="32" borderId="10" xfId="63" applyFont="1" applyFill="1" applyBorder="1" applyAlignment="1" applyProtection="1">
      <alignment horizontal="center"/>
      <protection/>
    </xf>
    <xf numFmtId="171" fontId="0" fillId="32" borderId="10" xfId="63" applyFont="1" applyFill="1" applyBorder="1" applyAlignment="1" applyProtection="1">
      <alignment/>
      <protection/>
    </xf>
    <xf numFmtId="171" fontId="0" fillId="32" borderId="10" xfId="63" applyFont="1" applyFill="1" applyBorder="1" applyAlignment="1" applyProtection="1">
      <alignment/>
      <protection/>
    </xf>
    <xf numFmtId="2" fontId="4" fillId="0" borderId="0" xfId="50" applyNumberFormat="1" applyProtection="1">
      <alignment/>
      <protection/>
    </xf>
    <xf numFmtId="2" fontId="4" fillId="32" borderId="11" xfId="50" applyNumberFormat="1" applyFont="1" applyFill="1" applyBorder="1" applyProtection="1">
      <alignment/>
      <protection/>
    </xf>
    <xf numFmtId="2" fontId="4" fillId="0" borderId="0" xfId="50" applyNumberFormat="1" applyFont="1" applyAlignment="1" applyProtection="1">
      <alignment horizontal="center"/>
      <protection/>
    </xf>
    <xf numFmtId="2" fontId="4" fillId="0" borderId="0" xfId="50" applyNumberFormat="1" applyAlignment="1" applyProtection="1">
      <alignment horizontal="center"/>
      <protection/>
    </xf>
    <xf numFmtId="2" fontId="4" fillId="0" borderId="0" xfId="50" applyNumberFormat="1" applyAlignment="1" applyProtection="1">
      <alignment/>
      <protection/>
    </xf>
    <xf numFmtId="2" fontId="4" fillId="32" borderId="12" xfId="50" applyNumberFormat="1" applyFont="1" applyFill="1" applyBorder="1" applyProtection="1">
      <alignment/>
      <protection/>
    </xf>
    <xf numFmtId="2" fontId="4" fillId="32" borderId="13" xfId="50" applyNumberFormat="1" applyFont="1" applyFill="1" applyBorder="1" applyProtection="1">
      <alignment/>
      <protection/>
    </xf>
    <xf numFmtId="2" fontId="4" fillId="32" borderId="14" xfId="50" applyNumberFormat="1" applyFont="1" applyFill="1" applyBorder="1" applyProtection="1">
      <alignment/>
      <protection/>
    </xf>
    <xf numFmtId="2" fontId="7" fillId="32" borderId="15" xfId="50" applyNumberFormat="1" applyFont="1" applyFill="1" applyBorder="1" applyAlignment="1" applyProtection="1">
      <alignment horizontal="centerContinuous"/>
      <protection/>
    </xf>
    <xf numFmtId="2" fontId="4" fillId="32" borderId="14" xfId="50" applyNumberFormat="1" applyFont="1" applyFill="1" applyBorder="1" applyAlignment="1" applyProtection="1">
      <alignment horizontal="center"/>
      <protection/>
    </xf>
    <xf numFmtId="2" fontId="4" fillId="32" borderId="15" xfId="50" applyNumberFormat="1" applyFont="1" applyFill="1" applyBorder="1" applyAlignment="1" applyProtection="1">
      <alignment/>
      <protection/>
    </xf>
    <xf numFmtId="2" fontId="4" fillId="32" borderId="0" xfId="50" applyNumberFormat="1" applyFill="1" applyProtection="1">
      <alignment/>
      <protection/>
    </xf>
    <xf numFmtId="2" fontId="7" fillId="32" borderId="16" xfId="50" applyNumberFormat="1" applyFont="1" applyFill="1" applyBorder="1" applyAlignment="1" applyProtection="1">
      <alignment horizontal="center"/>
      <protection/>
    </xf>
    <xf numFmtId="2" fontId="7" fillId="32" borderId="17" xfId="50" applyNumberFormat="1" applyFont="1" applyFill="1" applyBorder="1" applyAlignment="1" applyProtection="1">
      <alignment horizontal="centerContinuous"/>
      <protection/>
    </xf>
    <xf numFmtId="2" fontId="7" fillId="32" borderId="17" xfId="50" applyNumberFormat="1" applyFont="1" applyFill="1" applyBorder="1" applyAlignment="1" applyProtection="1">
      <alignment horizontal="center"/>
      <protection/>
    </xf>
    <xf numFmtId="2" fontId="7" fillId="32" borderId="18" xfId="50" applyNumberFormat="1" applyFont="1" applyFill="1" applyBorder="1" applyAlignment="1" applyProtection="1">
      <alignment horizontal="centerContinuous"/>
      <protection/>
    </xf>
    <xf numFmtId="2" fontId="7" fillId="32" borderId="19" xfId="50" applyNumberFormat="1" applyFont="1" applyFill="1" applyBorder="1" applyAlignment="1" applyProtection="1">
      <alignment horizontal="centerContinuous"/>
      <protection/>
    </xf>
    <xf numFmtId="2" fontId="7" fillId="32" borderId="10" xfId="50" applyNumberFormat="1" applyFont="1" applyFill="1" applyBorder="1" applyAlignment="1" applyProtection="1">
      <alignment horizontal="centerContinuous"/>
      <protection/>
    </xf>
    <xf numFmtId="2" fontId="7" fillId="32" borderId="20" xfId="50" applyNumberFormat="1" applyFont="1" applyFill="1" applyBorder="1" applyAlignment="1" applyProtection="1">
      <alignment horizontal="centerContinuous"/>
      <protection/>
    </xf>
    <xf numFmtId="2" fontId="7" fillId="32" borderId="21" xfId="50" applyNumberFormat="1" applyFont="1" applyFill="1" applyBorder="1" applyAlignment="1" applyProtection="1">
      <alignment horizontal="centerContinuous"/>
      <protection/>
    </xf>
    <xf numFmtId="2" fontId="7" fillId="32" borderId="22" xfId="50" applyNumberFormat="1" applyFont="1" applyFill="1" applyBorder="1" applyAlignment="1" applyProtection="1">
      <alignment horizontal="centerContinuous"/>
      <protection/>
    </xf>
    <xf numFmtId="2" fontId="7" fillId="32" borderId="23" xfId="50" applyNumberFormat="1" applyFont="1" applyFill="1" applyBorder="1" applyAlignment="1" applyProtection="1">
      <alignment horizontal="centerContinuous"/>
      <protection/>
    </xf>
    <xf numFmtId="2" fontId="7" fillId="32" borderId="24" xfId="50" applyNumberFormat="1" applyFont="1" applyFill="1" applyBorder="1" applyAlignment="1" applyProtection="1">
      <alignment horizontal="centerContinuous"/>
      <protection/>
    </xf>
    <xf numFmtId="2" fontId="7" fillId="32" borderId="23" xfId="50" applyNumberFormat="1" applyFont="1" applyFill="1" applyBorder="1" applyAlignment="1" applyProtection="1">
      <alignment horizontal="center"/>
      <protection/>
    </xf>
    <xf numFmtId="2" fontId="7" fillId="32" borderId="25" xfId="50" applyNumberFormat="1" applyFont="1" applyFill="1" applyBorder="1" applyAlignment="1" applyProtection="1">
      <alignment horizontal="centerContinuous"/>
      <protection/>
    </xf>
    <xf numFmtId="2" fontId="7" fillId="32" borderId="10" xfId="50" applyNumberFormat="1" applyFont="1" applyFill="1" applyBorder="1" applyAlignment="1" applyProtection="1" quotePrefix="1">
      <alignment horizontal="left"/>
      <protection/>
    </xf>
    <xf numFmtId="2" fontId="7" fillId="32" borderId="26" xfId="50" applyNumberFormat="1" applyFont="1" applyFill="1" applyBorder="1" applyAlignment="1" applyProtection="1">
      <alignment horizontal="centerContinuous"/>
      <protection/>
    </xf>
    <xf numFmtId="1" fontId="4" fillId="32" borderId="27" xfId="50" applyNumberFormat="1" applyFont="1" applyFill="1" applyBorder="1" applyAlignment="1" applyProtection="1">
      <alignment horizontal="center"/>
      <protection/>
    </xf>
    <xf numFmtId="167" fontId="4" fillId="32" borderId="28" xfId="50" applyNumberFormat="1" applyFont="1" applyFill="1" applyBorder="1" applyAlignment="1" applyProtection="1">
      <alignment horizontal="right"/>
      <protection/>
    </xf>
    <xf numFmtId="171" fontId="4" fillId="32" borderId="28" xfId="63" applyFont="1" applyFill="1" applyBorder="1" applyAlignment="1" applyProtection="1">
      <alignment horizontal="right"/>
      <protection/>
    </xf>
    <xf numFmtId="2" fontId="4" fillId="32" borderId="10" xfId="50" applyNumberFormat="1" applyFont="1" applyFill="1" applyBorder="1" applyAlignment="1" applyProtection="1">
      <alignment/>
      <protection/>
    </xf>
    <xf numFmtId="2" fontId="4" fillId="32" borderId="10" xfId="50" applyNumberFormat="1" applyFont="1" applyFill="1" applyBorder="1" applyProtection="1">
      <alignment/>
      <protection/>
    </xf>
    <xf numFmtId="2" fontId="4" fillId="32" borderId="29" xfId="50" applyNumberFormat="1" applyFont="1" applyFill="1" applyBorder="1" applyProtection="1">
      <alignment/>
      <protection/>
    </xf>
    <xf numFmtId="2" fontId="4" fillId="32" borderId="28" xfId="50" applyNumberFormat="1" applyFont="1" applyFill="1" applyBorder="1" applyProtection="1">
      <alignment/>
      <protection/>
    </xf>
    <xf numFmtId="1" fontId="4" fillId="32" borderId="30" xfId="50" applyNumberFormat="1" applyFont="1" applyFill="1" applyBorder="1" applyAlignment="1" applyProtection="1">
      <alignment horizontal="center"/>
      <protection/>
    </xf>
    <xf numFmtId="167" fontId="4" fillId="32" borderId="11" xfId="50" applyNumberFormat="1" applyFont="1" applyFill="1" applyBorder="1" applyAlignment="1" applyProtection="1">
      <alignment horizontal="right"/>
      <protection/>
    </xf>
    <xf numFmtId="2" fontId="4" fillId="32" borderId="11" xfId="50" applyNumberFormat="1" applyFont="1" applyFill="1" applyBorder="1" applyAlignment="1" applyProtection="1">
      <alignment horizontal="center"/>
      <protection/>
    </xf>
    <xf numFmtId="2" fontId="4" fillId="32" borderId="11" xfId="50" applyNumberFormat="1" applyFont="1" applyFill="1" applyBorder="1" applyAlignment="1" applyProtection="1">
      <alignment/>
      <protection/>
    </xf>
    <xf numFmtId="2" fontId="4" fillId="32" borderId="31" xfId="50" applyNumberFormat="1" applyFont="1" applyFill="1" applyBorder="1" applyProtection="1">
      <alignment/>
      <protection/>
    </xf>
    <xf numFmtId="2" fontId="4" fillId="32" borderId="32" xfId="50" applyNumberFormat="1" applyFont="1" applyFill="1" applyBorder="1" applyProtection="1">
      <alignment/>
      <protection/>
    </xf>
    <xf numFmtId="167" fontId="7" fillId="32" borderId="33" xfId="50" applyNumberFormat="1" applyFont="1" applyFill="1" applyBorder="1" applyProtection="1">
      <alignment/>
      <protection/>
    </xf>
    <xf numFmtId="2" fontId="7" fillId="32" borderId="34" xfId="50" applyNumberFormat="1" applyFont="1" applyFill="1" applyBorder="1" applyAlignment="1" applyProtection="1">
      <alignment horizontal="right"/>
      <protection/>
    </xf>
    <xf numFmtId="2" fontId="7" fillId="32" borderId="34" xfId="50" applyNumberFormat="1" applyFont="1" applyFill="1" applyBorder="1" applyAlignment="1" applyProtection="1">
      <alignment/>
      <protection/>
    </xf>
    <xf numFmtId="2" fontId="4" fillId="32" borderId="34" xfId="50" applyNumberFormat="1" applyFont="1" applyFill="1" applyBorder="1" applyAlignment="1" applyProtection="1">
      <alignment horizontal="centerContinuous"/>
      <protection/>
    </xf>
    <xf numFmtId="2" fontId="7" fillId="32" borderId="35" xfId="50" applyNumberFormat="1" applyFont="1" applyFill="1" applyBorder="1" applyProtection="1">
      <alignment/>
      <protection/>
    </xf>
    <xf numFmtId="2" fontId="4" fillId="32" borderId="33" xfId="50" applyNumberFormat="1" applyFont="1" applyFill="1" applyBorder="1" applyAlignment="1" applyProtection="1">
      <alignment horizontal="centerContinuous"/>
      <protection/>
    </xf>
    <xf numFmtId="2" fontId="7" fillId="32" borderId="36" xfId="50" applyNumberFormat="1" applyFont="1" applyFill="1" applyBorder="1" applyProtection="1">
      <alignment/>
      <protection/>
    </xf>
    <xf numFmtId="2" fontId="7" fillId="32" borderId="37" xfId="50" applyNumberFormat="1" applyFont="1" applyFill="1" applyBorder="1" applyProtection="1">
      <alignment/>
      <protection/>
    </xf>
    <xf numFmtId="2" fontId="4" fillId="32" borderId="38" xfId="50" applyNumberFormat="1" applyFont="1" applyFill="1" applyBorder="1" applyProtection="1">
      <alignment/>
      <protection/>
    </xf>
    <xf numFmtId="2" fontId="4" fillId="32" borderId="39" xfId="50" applyNumberFormat="1" applyFont="1" applyFill="1" applyBorder="1" applyProtection="1">
      <alignment/>
      <protection/>
    </xf>
    <xf numFmtId="2" fontId="4" fillId="32" borderId="40" xfId="50" applyNumberFormat="1" applyFont="1" applyFill="1" applyBorder="1" applyAlignment="1" applyProtection="1">
      <alignment vertical="center"/>
      <protection/>
    </xf>
    <xf numFmtId="2" fontId="4" fillId="32" borderId="41" xfId="50" applyNumberFormat="1" applyFont="1" applyFill="1" applyBorder="1" applyAlignment="1" applyProtection="1">
      <alignment horizontal="center" vertical="center"/>
      <protection/>
    </xf>
    <xf numFmtId="2" fontId="4" fillId="32" borderId="41" xfId="50" applyNumberFormat="1" applyFont="1" applyFill="1" applyBorder="1" applyAlignment="1" applyProtection="1">
      <alignment vertical="center"/>
      <protection/>
    </xf>
    <xf numFmtId="4" fontId="7" fillId="32" borderId="41" xfId="50" applyNumberFormat="1" applyFont="1" applyFill="1" applyBorder="1" applyAlignment="1" applyProtection="1">
      <alignment horizontal="center" vertical="center"/>
      <protection/>
    </xf>
    <xf numFmtId="4" fontId="4" fillId="32" borderId="41" xfId="50" applyNumberFormat="1" applyFont="1" applyFill="1" applyBorder="1" applyAlignment="1" applyProtection="1">
      <alignment horizontal="center" vertical="center"/>
      <protection/>
    </xf>
    <xf numFmtId="4" fontId="7" fillId="32" borderId="40" xfId="50" applyNumberFormat="1" applyFont="1" applyFill="1" applyBorder="1" applyAlignment="1" applyProtection="1">
      <alignment horizontal="center" vertical="center"/>
      <protection/>
    </xf>
    <xf numFmtId="4" fontId="7" fillId="32" borderId="42" xfId="50" applyNumberFormat="1" applyFont="1" applyFill="1" applyBorder="1" applyAlignment="1" applyProtection="1">
      <alignment horizontal="center" vertical="center"/>
      <protection/>
    </xf>
    <xf numFmtId="4" fontId="4" fillId="32" borderId="42" xfId="50" applyNumberFormat="1" applyFont="1" applyFill="1" applyBorder="1" applyAlignment="1" applyProtection="1">
      <alignment horizontal="center" vertical="center"/>
      <protection/>
    </xf>
    <xf numFmtId="171" fontId="1" fillId="32" borderId="10" xfId="63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right" vertical="top"/>
      <protection/>
    </xf>
    <xf numFmtId="0" fontId="0" fillId="32" borderId="10" xfId="0" applyFill="1" applyBorder="1" applyAlignment="1" applyProtection="1">
      <alignment wrapText="1"/>
      <protection/>
    </xf>
    <xf numFmtId="0" fontId="0" fillId="32" borderId="10" xfId="0" applyFont="1" applyFill="1" applyBorder="1" applyAlignment="1" applyProtection="1">
      <alignment horizontal="center"/>
      <protection/>
    </xf>
    <xf numFmtId="0" fontId="0" fillId="32" borderId="10" xfId="0" applyFill="1" applyBorder="1" applyAlignment="1" applyProtection="1">
      <alignment horizontal="center"/>
      <protection/>
    </xf>
    <xf numFmtId="0" fontId="1" fillId="32" borderId="10" xfId="0" applyFont="1" applyFill="1" applyBorder="1" applyAlignment="1" applyProtection="1">
      <alignment horizontal="center"/>
      <protection/>
    </xf>
    <xf numFmtId="171" fontId="1" fillId="32" borderId="10" xfId="63" applyFont="1" applyFill="1" applyBorder="1" applyAlignment="1" applyProtection="1">
      <alignment horizontal="center"/>
      <protection/>
    </xf>
    <xf numFmtId="0" fontId="0" fillId="32" borderId="10" xfId="0" applyFont="1" applyFill="1" applyBorder="1" applyAlignment="1" applyProtection="1">
      <alignment vertical="top" wrapText="1"/>
      <protection/>
    </xf>
    <xf numFmtId="4" fontId="0" fillId="32" borderId="10" xfId="0" applyNumberFormat="1" applyFont="1" applyFill="1" applyBorder="1" applyAlignment="1" applyProtection="1">
      <alignment horizontal="center"/>
      <protection/>
    </xf>
    <xf numFmtId="0" fontId="0" fillId="32" borderId="10" xfId="0" applyFont="1" applyFill="1" applyBorder="1" applyAlignment="1" applyProtection="1">
      <alignment horizontal="left" wrapText="1"/>
      <protection/>
    </xf>
    <xf numFmtId="0" fontId="1" fillId="32" borderId="10" xfId="0" applyFont="1" applyFill="1" applyBorder="1" applyAlignment="1" applyProtection="1">
      <alignment horizontal="left" wrapText="1"/>
      <protection/>
    </xf>
    <xf numFmtId="0" fontId="0" fillId="32" borderId="10" xfId="0" applyFill="1" applyBorder="1" applyAlignment="1" applyProtection="1">
      <alignment horizontal="left" wrapText="1"/>
      <protection/>
    </xf>
    <xf numFmtId="0" fontId="0" fillId="32" borderId="10" xfId="0" applyFill="1" applyBorder="1" applyAlignment="1" applyProtection="1" quotePrefix="1">
      <alignment wrapText="1"/>
      <protection/>
    </xf>
    <xf numFmtId="0" fontId="1" fillId="32" borderId="10" xfId="0" applyFont="1" applyFill="1" applyBorder="1" applyAlignment="1" applyProtection="1">
      <alignment horizontal="right" vertical="center"/>
      <protection/>
    </xf>
    <xf numFmtId="0" fontId="0" fillId="32" borderId="10" xfId="0" applyFont="1" applyFill="1" applyBorder="1" applyAlignment="1" applyProtection="1">
      <alignment horizontal="right" vertical="center"/>
      <protection/>
    </xf>
    <xf numFmtId="0" fontId="0" fillId="32" borderId="10" xfId="0" applyNumberFormat="1" applyFont="1" applyFill="1" applyBorder="1" applyAlignment="1" applyProtection="1">
      <alignment horizontal="right" vertical="center"/>
      <protection/>
    </xf>
    <xf numFmtId="0" fontId="1" fillId="32" borderId="10" xfId="0" applyFont="1" applyFill="1" applyBorder="1" applyAlignment="1" applyProtection="1">
      <alignment horizontal="left" vertical="center"/>
      <protection/>
    </xf>
    <xf numFmtId="0" fontId="1" fillId="32" borderId="10" xfId="0" applyFont="1" applyFill="1" applyBorder="1" applyAlignment="1" applyProtection="1">
      <alignment horizontal="left" vertical="center" wrapText="1"/>
      <protection/>
    </xf>
    <xf numFmtId="0" fontId="0" fillId="32" borderId="10" xfId="0" applyFill="1" applyBorder="1" applyAlignment="1" applyProtection="1">
      <alignment horizontal="right" vertical="center"/>
      <protection/>
    </xf>
    <xf numFmtId="0" fontId="0" fillId="32" borderId="10" xfId="0" applyFill="1" applyBorder="1" applyAlignment="1" applyProtection="1">
      <alignment horizontal="left" vertical="center" wrapText="1"/>
      <protection/>
    </xf>
    <xf numFmtId="0" fontId="0" fillId="32" borderId="10" xfId="0" applyFill="1" applyBorder="1" applyAlignment="1" applyProtection="1">
      <alignment vertical="center" wrapText="1"/>
      <protection/>
    </xf>
    <xf numFmtId="0" fontId="0" fillId="32" borderId="10" xfId="0" applyFont="1" applyFill="1" applyBorder="1" applyAlignment="1" applyProtection="1">
      <alignment horizontal="left" vertical="center" wrapText="1"/>
      <protection/>
    </xf>
    <xf numFmtId="0" fontId="0" fillId="32" borderId="10" xfId="0" applyFont="1" applyFill="1" applyBorder="1" applyAlignment="1" applyProtection="1" quotePrefix="1">
      <alignment horizontal="left" vertical="center" wrapText="1"/>
      <protection/>
    </xf>
    <xf numFmtId="0" fontId="1" fillId="32" borderId="10" xfId="0" applyFont="1" applyFill="1" applyBorder="1" applyAlignment="1" applyProtection="1">
      <alignment vertical="center" wrapText="1"/>
      <protection/>
    </xf>
    <xf numFmtId="0" fontId="0" fillId="32" borderId="10" xfId="0" applyFont="1" applyFill="1" applyBorder="1" applyAlignment="1" applyProtection="1">
      <alignment vertical="center" wrapText="1"/>
      <protection/>
    </xf>
    <xf numFmtId="0" fontId="0" fillId="32" borderId="10" xfId="0" applyFont="1" applyFill="1" applyBorder="1" applyAlignment="1" applyProtection="1" quotePrefix="1">
      <alignment vertical="center" wrapText="1"/>
      <protection/>
    </xf>
    <xf numFmtId="0" fontId="0" fillId="32" borderId="10" xfId="0" applyFill="1" applyBorder="1" applyAlignment="1" applyProtection="1" quotePrefix="1">
      <alignment vertical="center" wrapText="1"/>
      <protection/>
    </xf>
    <xf numFmtId="10" fontId="4" fillId="32" borderId="28" xfId="52" applyNumberFormat="1" applyFont="1" applyFill="1" applyBorder="1" applyAlignment="1" applyProtection="1">
      <alignment horizontal="right"/>
      <protection/>
    </xf>
    <xf numFmtId="10" fontId="7" fillId="32" borderId="34" xfId="52" applyNumberFormat="1" applyFont="1" applyFill="1" applyBorder="1" applyAlignment="1" applyProtection="1">
      <alignment horizontal="right"/>
      <protection/>
    </xf>
    <xf numFmtId="171" fontId="0" fillId="32" borderId="10" xfId="63" applyFont="1" applyFill="1" applyBorder="1" applyAlignment="1" applyProtection="1">
      <alignment/>
      <protection/>
    </xf>
    <xf numFmtId="0" fontId="1" fillId="32" borderId="12" xfId="0" applyFont="1" applyFill="1" applyBorder="1" applyAlignment="1" applyProtection="1">
      <alignment horizontal="center"/>
      <protection/>
    </xf>
    <xf numFmtId="171" fontId="1" fillId="32" borderId="25" xfId="63" applyFont="1" applyFill="1" applyBorder="1" applyAlignment="1" applyProtection="1">
      <alignment horizontal="center"/>
      <protection/>
    </xf>
    <xf numFmtId="0" fontId="1" fillId="32" borderId="25" xfId="0" applyFont="1" applyFill="1" applyBorder="1" applyAlignment="1" applyProtection="1">
      <alignment horizontal="center"/>
      <protection/>
    </xf>
    <xf numFmtId="0" fontId="1" fillId="32" borderId="43" xfId="0" applyFont="1" applyFill="1" applyBorder="1" applyAlignment="1" applyProtection="1">
      <alignment horizontal="right" vertical="center"/>
      <protection/>
    </xf>
    <xf numFmtId="0" fontId="1" fillId="32" borderId="43" xfId="0" applyFont="1" applyFill="1" applyBorder="1" applyAlignment="1" applyProtection="1">
      <alignment horizontal="left" vertical="center"/>
      <protection/>
    </xf>
    <xf numFmtId="0" fontId="1" fillId="32" borderId="43" xfId="0" applyFont="1" applyFill="1" applyBorder="1" applyAlignment="1" applyProtection="1">
      <alignment horizontal="center"/>
      <protection/>
    </xf>
    <xf numFmtId="171" fontId="1" fillId="32" borderId="43" xfId="63" applyFont="1" applyFill="1" applyBorder="1" applyAlignment="1" applyProtection="1">
      <alignment horizontal="center"/>
      <protection/>
    </xf>
    <xf numFmtId="0" fontId="0" fillId="32" borderId="24" xfId="0" applyFont="1" applyFill="1" applyBorder="1" applyAlignment="1" applyProtection="1">
      <alignment horizontal="right" vertical="center"/>
      <protection/>
    </xf>
    <xf numFmtId="171" fontId="0" fillId="32" borderId="24" xfId="63" applyFont="1" applyFill="1" applyBorder="1" applyAlignment="1" applyProtection="1">
      <alignment horizontal="center"/>
      <protection/>
    </xf>
    <xf numFmtId="178" fontId="0" fillId="32" borderId="10" xfId="63" applyNumberFormat="1" applyFont="1" applyFill="1" applyBorder="1" applyAlignment="1" applyProtection="1">
      <alignment horizontal="center"/>
      <protection/>
    </xf>
    <xf numFmtId="171" fontId="1" fillId="32" borderId="10" xfId="63" applyFont="1" applyFill="1" applyBorder="1" applyAlignment="1" applyProtection="1">
      <alignment/>
      <protection/>
    </xf>
    <xf numFmtId="0" fontId="1" fillId="32" borderId="41" xfId="0" applyFont="1" applyFill="1" applyBorder="1" applyAlignment="1" applyProtection="1">
      <alignment horizontal="center"/>
      <protection/>
    </xf>
    <xf numFmtId="171" fontId="1" fillId="32" borderId="41" xfId="63" applyFont="1" applyFill="1" applyBorder="1" applyAlignment="1" applyProtection="1">
      <alignment horizontal="center"/>
      <protection/>
    </xf>
    <xf numFmtId="171" fontId="0" fillId="32" borderId="0" xfId="63" applyFont="1" applyFill="1" applyAlignment="1" applyProtection="1">
      <alignment/>
      <protection/>
    </xf>
    <xf numFmtId="0" fontId="1" fillId="32" borderId="44" xfId="0" applyFont="1" applyFill="1" applyBorder="1" applyAlignment="1" applyProtection="1">
      <alignment horizontal="center"/>
      <protection/>
    </xf>
    <xf numFmtId="4" fontId="5" fillId="32" borderId="45" xfId="0" applyNumberFormat="1" applyFont="1" applyFill="1" applyBorder="1" applyAlignment="1" applyProtection="1">
      <alignment horizontal="left" vertical="top"/>
      <protection/>
    </xf>
    <xf numFmtId="4" fontId="5" fillId="32" borderId="46" xfId="0" applyNumberFormat="1" applyFont="1" applyFill="1" applyBorder="1" applyAlignment="1" applyProtection="1">
      <alignment horizontal="left" vertical="top"/>
      <protection/>
    </xf>
    <xf numFmtId="0" fontId="1" fillId="32" borderId="17" xfId="0" applyFont="1" applyFill="1" applyBorder="1" applyAlignment="1" applyProtection="1">
      <alignment horizontal="center"/>
      <protection/>
    </xf>
    <xf numFmtId="4" fontId="5" fillId="32" borderId="28" xfId="0" applyNumberFormat="1" applyFont="1" applyFill="1" applyBorder="1" applyAlignment="1" applyProtection="1">
      <alignment horizontal="center" vertical="top"/>
      <protection/>
    </xf>
    <xf numFmtId="202" fontId="12" fillId="32" borderId="28" xfId="0" applyNumberFormat="1" applyFont="1" applyFill="1" applyBorder="1" applyAlignment="1" applyProtection="1">
      <alignment horizontal="left" vertical="top"/>
      <protection/>
    </xf>
    <xf numFmtId="4" fontId="11" fillId="32" borderId="45" xfId="0" applyNumberFormat="1" applyFont="1" applyFill="1" applyBorder="1" applyAlignment="1" applyProtection="1">
      <alignment horizontal="right"/>
      <protection/>
    </xf>
    <xf numFmtId="171" fontId="0" fillId="32" borderId="28" xfId="63" applyFont="1" applyFill="1" applyBorder="1" applyAlignment="1" applyProtection="1">
      <alignment/>
      <protection/>
    </xf>
    <xf numFmtId="171" fontId="1" fillId="32" borderId="28" xfId="63" applyFont="1" applyFill="1" applyBorder="1" applyAlignment="1" applyProtection="1">
      <alignment/>
      <protection/>
    </xf>
    <xf numFmtId="4" fontId="12" fillId="32" borderId="18" xfId="0" applyNumberFormat="1" applyFont="1" applyFill="1" applyBorder="1" applyAlignment="1" applyProtection="1">
      <alignment horizontal="left" vertical="top"/>
      <protection/>
    </xf>
    <xf numFmtId="4" fontId="12" fillId="32" borderId="20" xfId="0" applyNumberFormat="1" applyFont="1" applyFill="1" applyBorder="1" applyAlignment="1" applyProtection="1">
      <alignment horizontal="left" vertical="top"/>
      <protection/>
    </xf>
    <xf numFmtId="171" fontId="4" fillId="32" borderId="10" xfId="63" applyFont="1" applyFill="1" applyBorder="1" applyAlignment="1" applyProtection="1">
      <alignment/>
      <protection/>
    </xf>
    <xf numFmtId="171" fontId="4" fillId="32" borderId="29" xfId="63" applyFont="1" applyFill="1" applyBorder="1" applyAlignment="1" applyProtection="1">
      <alignment/>
      <protection/>
    </xf>
    <xf numFmtId="0" fontId="1" fillId="32" borderId="47" xfId="0" applyFont="1" applyFill="1" applyBorder="1" applyAlignment="1" applyProtection="1">
      <alignment horizontal="center"/>
      <protection/>
    </xf>
    <xf numFmtId="0" fontId="1" fillId="32" borderId="42" xfId="0" applyFont="1" applyFill="1" applyBorder="1" applyAlignment="1" applyProtection="1">
      <alignment horizontal="center"/>
      <protection/>
    </xf>
    <xf numFmtId="4" fontId="5" fillId="32" borderId="28" xfId="0" applyNumberFormat="1" applyFont="1" applyFill="1" applyBorder="1" applyAlignment="1" applyProtection="1">
      <alignment horizontal="left" vertical="top"/>
      <protection/>
    </xf>
    <xf numFmtId="171" fontId="1" fillId="32" borderId="0" xfId="63" applyFont="1" applyFill="1" applyBorder="1" applyAlignment="1" applyProtection="1">
      <alignment horizontal="center"/>
      <protection/>
    </xf>
    <xf numFmtId="0" fontId="0" fillId="32" borderId="0" xfId="0" applyFill="1" applyAlignment="1" applyProtection="1">
      <alignment/>
      <protection locked="0"/>
    </xf>
    <xf numFmtId="4" fontId="14" fillId="32" borderId="0" xfId="0" applyNumberFormat="1" applyFont="1" applyFill="1" applyAlignment="1" applyProtection="1">
      <alignment horizontal="center" vertical="top"/>
      <protection locked="0"/>
    </xf>
    <xf numFmtId="171" fontId="0" fillId="32" borderId="28" xfId="63" applyFont="1" applyFill="1" applyBorder="1" applyAlignment="1" applyProtection="1">
      <alignment horizontal="center"/>
      <protection locked="0"/>
    </xf>
    <xf numFmtId="171" fontId="0" fillId="32" borderId="28" xfId="63" applyFont="1" applyFill="1" applyBorder="1" applyAlignment="1" applyProtection="1">
      <alignment/>
      <protection locked="0"/>
    </xf>
    <xf numFmtId="171" fontId="0" fillId="32" borderId="28" xfId="63" applyFont="1" applyFill="1" applyBorder="1" applyAlignment="1" applyProtection="1">
      <alignment/>
      <protection locked="0"/>
    </xf>
    <xf numFmtId="171" fontId="0" fillId="32" borderId="28" xfId="63" applyFont="1" applyFill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/>
      <protection/>
    </xf>
    <xf numFmtId="2" fontId="0" fillId="32" borderId="43" xfId="0" applyNumberFormat="1" applyFont="1" applyFill="1" applyBorder="1" applyAlignment="1" applyProtection="1">
      <alignment/>
      <protection/>
    </xf>
    <xf numFmtId="2" fontId="0" fillId="32" borderId="24" xfId="0" applyNumberFormat="1" applyFont="1" applyFill="1" applyBorder="1" applyAlignment="1" applyProtection="1">
      <alignment/>
      <protection/>
    </xf>
    <xf numFmtId="4" fontId="0" fillId="32" borderId="10" xfId="0" applyNumberFormat="1" applyFont="1" applyFill="1" applyBorder="1" applyAlignment="1" applyProtection="1">
      <alignment/>
      <protection/>
    </xf>
    <xf numFmtId="2" fontId="1" fillId="32" borderId="10" xfId="0" applyNumberFormat="1" applyFont="1" applyFill="1" applyBorder="1" applyAlignment="1" applyProtection="1">
      <alignment/>
      <protection/>
    </xf>
    <xf numFmtId="0" fontId="1" fillId="32" borderId="10" xfId="0" applyFont="1" applyFill="1" applyBorder="1" applyAlignment="1" applyProtection="1">
      <alignment horizontal="justify" vertical="top" wrapText="1"/>
      <protection/>
    </xf>
    <xf numFmtId="0" fontId="1" fillId="32" borderId="0" xfId="0" applyFont="1" applyFill="1" applyAlignment="1" applyProtection="1">
      <alignment/>
      <protection/>
    </xf>
    <xf numFmtId="2" fontId="0" fillId="32" borderId="10" xfId="0" applyNumberFormat="1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 vertical="center"/>
      <protection/>
    </xf>
    <xf numFmtId="0" fontId="0" fillId="32" borderId="10" xfId="0" applyFont="1" applyFill="1" applyBorder="1" applyAlignment="1" applyProtection="1">
      <alignment horizontal="justify" vertical="top" wrapText="1"/>
      <protection/>
    </xf>
    <xf numFmtId="0" fontId="0" fillId="32" borderId="10" xfId="0" applyNumberFormat="1" applyFont="1" applyFill="1" applyBorder="1" applyAlignment="1" applyProtection="1">
      <alignment horizontal="left"/>
      <protection/>
    </xf>
    <xf numFmtId="4" fontId="0" fillId="32" borderId="10" xfId="0" applyNumberFormat="1" applyFont="1" applyFill="1" applyBorder="1" applyAlignment="1" applyProtection="1" quotePrefix="1">
      <alignment/>
      <protection/>
    </xf>
    <xf numFmtId="4" fontId="0" fillId="32" borderId="10" xfId="0" applyNumberFormat="1" applyFont="1" applyFill="1" applyBorder="1" applyAlignment="1" applyProtection="1">
      <alignment vertical="center"/>
      <protection/>
    </xf>
    <xf numFmtId="0" fontId="0" fillId="32" borderId="10" xfId="0" applyNumberFormat="1" applyFont="1" applyFill="1" applyBorder="1" applyAlignment="1" applyProtection="1">
      <alignment horizontal="left" vertical="top"/>
      <protection/>
    </xf>
    <xf numFmtId="4" fontId="1" fillId="32" borderId="10" xfId="0" applyNumberFormat="1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 vertical="top"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6" fillId="32" borderId="10" xfId="0" applyFont="1" applyFill="1" applyBorder="1" applyAlignment="1" applyProtection="1">
      <alignment/>
      <protection/>
    </xf>
    <xf numFmtId="39" fontId="0" fillId="32" borderId="10" xfId="63" applyNumberFormat="1" applyFont="1" applyFill="1" applyBorder="1" applyAlignment="1" applyProtection="1">
      <alignment horizontal="right"/>
      <protection/>
    </xf>
    <xf numFmtId="2" fontId="0" fillId="32" borderId="10" xfId="0" applyNumberFormat="1" applyFont="1" applyFill="1" applyBorder="1" applyAlignment="1" applyProtection="1" quotePrefix="1">
      <alignment/>
      <protection/>
    </xf>
    <xf numFmtId="0" fontId="0" fillId="32" borderId="10" xfId="0" applyFont="1" applyFill="1" applyBorder="1" applyAlignment="1" applyProtection="1" quotePrefix="1">
      <alignment/>
      <protection/>
    </xf>
    <xf numFmtId="171" fontId="0" fillId="32" borderId="28" xfId="63" applyFont="1" applyFill="1" applyBorder="1" applyAlignment="1" applyProtection="1">
      <alignment/>
      <protection/>
    </xf>
    <xf numFmtId="0" fontId="1" fillId="32" borderId="48" xfId="0" applyFont="1" applyFill="1" applyBorder="1" applyAlignment="1" applyProtection="1">
      <alignment horizontal="center" vertical="center" wrapText="1"/>
      <protection/>
    </xf>
    <xf numFmtId="171" fontId="1" fillId="32" borderId="48" xfId="63" applyFont="1" applyFill="1" applyBorder="1" applyAlignment="1" applyProtection="1">
      <alignment horizontal="center" vertical="center" wrapText="1"/>
      <protection/>
    </xf>
    <xf numFmtId="171" fontId="1" fillId="32" borderId="49" xfId="63" applyFont="1" applyFill="1" applyBorder="1" applyAlignment="1" applyProtection="1">
      <alignment/>
      <protection/>
    </xf>
    <xf numFmtId="171" fontId="1" fillId="32" borderId="50" xfId="63" applyFont="1" applyFill="1" applyBorder="1" applyAlignment="1" applyProtection="1">
      <alignment/>
      <protection/>
    </xf>
    <xf numFmtId="43" fontId="0" fillId="32" borderId="0" xfId="0" applyNumberFormat="1" applyFill="1" applyAlignment="1" applyProtection="1">
      <alignment/>
      <protection/>
    </xf>
    <xf numFmtId="0" fontId="0" fillId="32" borderId="0" xfId="0" applyFill="1" applyAlignment="1" applyProtection="1" quotePrefix="1">
      <alignment/>
      <protection/>
    </xf>
    <xf numFmtId="171" fontId="0" fillId="32" borderId="0" xfId="0" applyNumberFormat="1" applyFill="1" applyAlignment="1" applyProtection="1">
      <alignment/>
      <protection/>
    </xf>
    <xf numFmtId="171" fontId="0" fillId="32" borderId="0" xfId="63" applyFont="1" applyFill="1" applyAlignment="1" applyProtection="1">
      <alignment/>
      <protection locked="0"/>
    </xf>
    <xf numFmtId="171" fontId="0" fillId="32" borderId="11" xfId="63" applyFont="1" applyFill="1" applyBorder="1" applyAlignment="1" applyProtection="1">
      <alignment horizontal="left"/>
      <protection/>
    </xf>
    <xf numFmtId="2" fontId="0" fillId="32" borderId="12" xfId="50" applyNumberFormat="1" applyFont="1" applyFill="1" applyBorder="1" applyProtection="1">
      <alignment/>
      <protection/>
    </xf>
    <xf numFmtId="2" fontId="0" fillId="32" borderId="13" xfId="50" applyNumberFormat="1" applyFont="1" applyFill="1" applyBorder="1" applyProtection="1">
      <alignment/>
      <protection/>
    </xf>
    <xf numFmtId="2" fontId="0" fillId="32" borderId="14" xfId="50" applyNumberFormat="1" applyFont="1" applyFill="1" applyBorder="1" applyProtection="1">
      <alignment/>
      <protection/>
    </xf>
    <xf numFmtId="2" fontId="1" fillId="32" borderId="17" xfId="50" applyNumberFormat="1" applyFont="1" applyFill="1" applyBorder="1" applyAlignment="1" applyProtection="1">
      <alignment horizontal="center"/>
      <protection/>
    </xf>
    <xf numFmtId="2" fontId="0" fillId="32" borderId="14" xfId="50" applyNumberFormat="1" applyFont="1" applyFill="1" applyBorder="1" applyAlignment="1" applyProtection="1">
      <alignment horizontal="center"/>
      <protection/>
    </xf>
    <xf numFmtId="2" fontId="0" fillId="32" borderId="0" xfId="50" applyNumberFormat="1" applyFont="1" applyFill="1" applyBorder="1" applyAlignment="1" applyProtection="1">
      <alignment horizontal="center"/>
      <protection/>
    </xf>
    <xf numFmtId="2" fontId="0" fillId="32" borderId="0" xfId="50" applyNumberFormat="1" applyFont="1" applyFill="1" applyProtection="1">
      <alignment/>
      <protection/>
    </xf>
    <xf numFmtId="2" fontId="1" fillId="32" borderId="16" xfId="50" applyNumberFormat="1" applyFont="1" applyFill="1" applyBorder="1" applyAlignment="1" applyProtection="1">
      <alignment horizontal="center"/>
      <protection/>
    </xf>
    <xf numFmtId="2" fontId="1" fillId="32" borderId="17" xfId="50" applyNumberFormat="1" applyFont="1" applyFill="1" applyBorder="1" applyAlignment="1" applyProtection="1">
      <alignment horizontal="centerContinuous"/>
      <protection/>
    </xf>
    <xf numFmtId="2" fontId="1" fillId="32" borderId="22" xfId="50" applyNumberFormat="1" applyFont="1" applyFill="1" applyBorder="1" applyAlignment="1" applyProtection="1">
      <alignment horizontal="center"/>
      <protection/>
    </xf>
    <xf numFmtId="2" fontId="1" fillId="32" borderId="18" xfId="50" applyNumberFormat="1" applyFont="1" applyFill="1" applyBorder="1" applyAlignment="1" applyProtection="1">
      <alignment horizontal="centerContinuous"/>
      <protection/>
    </xf>
    <xf numFmtId="2" fontId="1" fillId="32" borderId="19" xfId="50" applyNumberFormat="1" applyFont="1" applyFill="1" applyBorder="1" applyAlignment="1" applyProtection="1">
      <alignment horizontal="centerContinuous"/>
      <protection/>
    </xf>
    <xf numFmtId="2" fontId="1" fillId="32" borderId="22" xfId="50" applyNumberFormat="1" applyFont="1" applyFill="1" applyBorder="1" applyAlignment="1" applyProtection="1">
      <alignment horizontal="centerContinuous"/>
      <protection/>
    </xf>
    <xf numFmtId="2" fontId="1" fillId="32" borderId="23" xfId="50" applyNumberFormat="1" applyFont="1" applyFill="1" applyBorder="1" applyAlignment="1" applyProtection="1">
      <alignment horizontal="centerContinuous"/>
      <protection/>
    </xf>
    <xf numFmtId="2" fontId="1" fillId="32" borderId="23" xfId="50" applyNumberFormat="1" applyFont="1" applyFill="1" applyBorder="1" applyAlignment="1" applyProtection="1">
      <alignment horizontal="center"/>
      <protection/>
    </xf>
    <xf numFmtId="2" fontId="1" fillId="32" borderId="25" xfId="50" applyNumberFormat="1" applyFont="1" applyFill="1" applyBorder="1" applyAlignment="1" applyProtection="1">
      <alignment horizontal="centerContinuous"/>
      <protection/>
    </xf>
    <xf numFmtId="171" fontId="6" fillId="32" borderId="10" xfId="63" applyFont="1" applyFill="1" applyBorder="1" applyAlignment="1" applyProtection="1">
      <alignment horizontal="left" vertical="center"/>
      <protection/>
    </xf>
    <xf numFmtId="1" fontId="0" fillId="32" borderId="0" xfId="50" applyNumberFormat="1" applyFont="1" applyFill="1" applyBorder="1" applyAlignment="1" applyProtection="1">
      <alignment horizontal="center"/>
      <protection/>
    </xf>
    <xf numFmtId="2" fontId="0" fillId="32" borderId="0" xfId="50" applyNumberFormat="1" applyFont="1" applyFill="1" applyBorder="1" applyProtection="1">
      <alignment/>
      <protection/>
    </xf>
    <xf numFmtId="167" fontId="0" fillId="32" borderId="0" xfId="50" applyNumberFormat="1" applyFont="1" applyFill="1" applyBorder="1" applyAlignment="1" applyProtection="1">
      <alignment horizontal="right"/>
      <protection/>
    </xf>
    <xf numFmtId="4" fontId="1" fillId="32" borderId="33" xfId="50" applyNumberFormat="1" applyFont="1" applyFill="1" applyBorder="1" applyProtection="1">
      <alignment/>
      <protection/>
    </xf>
    <xf numFmtId="2" fontId="1" fillId="32" borderId="34" xfId="50" applyNumberFormat="1" applyFont="1" applyFill="1" applyBorder="1" applyAlignment="1" applyProtection="1">
      <alignment horizontal="center"/>
      <protection/>
    </xf>
    <xf numFmtId="10" fontId="0" fillId="32" borderId="34" xfId="52" applyNumberFormat="1" applyFont="1" applyFill="1" applyBorder="1" applyAlignment="1" applyProtection="1">
      <alignment horizontal="centerContinuous"/>
      <protection/>
    </xf>
    <xf numFmtId="10" fontId="1" fillId="32" borderId="35" xfId="52" applyNumberFormat="1" applyFont="1" applyFill="1" applyBorder="1" applyAlignment="1" applyProtection="1">
      <alignment/>
      <protection/>
    </xf>
    <xf numFmtId="171" fontId="0" fillId="32" borderId="34" xfId="63" applyFont="1" applyFill="1" applyBorder="1" applyAlignment="1" applyProtection="1">
      <alignment horizontal="centerContinuous"/>
      <protection/>
    </xf>
    <xf numFmtId="9" fontId="1" fillId="32" borderId="35" xfId="52" applyFont="1" applyFill="1" applyBorder="1" applyAlignment="1" applyProtection="1">
      <alignment/>
      <protection/>
    </xf>
    <xf numFmtId="2" fontId="0" fillId="32" borderId="0" xfId="50" applyNumberFormat="1" applyFont="1" applyFill="1" applyAlignment="1" applyProtection="1">
      <alignment horizontal="center"/>
      <protection/>
    </xf>
    <xf numFmtId="171" fontId="1" fillId="32" borderId="51" xfId="63" applyFont="1" applyFill="1" applyBorder="1" applyAlignment="1" applyProtection="1">
      <alignment vertical="center"/>
      <protection/>
    </xf>
    <xf numFmtId="2" fontId="0" fillId="32" borderId="35" xfId="50" applyNumberFormat="1" applyFont="1" applyFill="1" applyBorder="1" applyAlignment="1" applyProtection="1">
      <alignment horizontal="center" vertical="center"/>
      <protection/>
    </xf>
    <xf numFmtId="2" fontId="0" fillId="32" borderId="34" xfId="50" applyNumberFormat="1" applyFont="1" applyFill="1" applyBorder="1" applyAlignment="1" applyProtection="1">
      <alignment horizontal="center" vertical="center"/>
      <protection/>
    </xf>
    <xf numFmtId="4" fontId="1" fillId="32" borderId="35" xfId="50" applyNumberFormat="1" applyFont="1" applyFill="1" applyBorder="1" applyAlignment="1" applyProtection="1">
      <alignment horizontal="center" vertical="center"/>
      <protection/>
    </xf>
    <xf numFmtId="4" fontId="1" fillId="32" borderId="36" xfId="50" applyNumberFormat="1" applyFont="1" applyFill="1" applyBorder="1" applyAlignment="1" applyProtection="1">
      <alignment horizontal="center" vertical="center"/>
      <protection/>
    </xf>
    <xf numFmtId="2" fontId="4" fillId="32" borderId="0" xfId="50" applyNumberFormat="1" applyFont="1" applyFill="1" applyProtection="1">
      <alignment/>
      <protection/>
    </xf>
    <xf numFmtId="2" fontId="4" fillId="32" borderId="0" xfId="50" applyNumberFormat="1" applyFont="1" applyFill="1" applyAlignment="1" applyProtection="1">
      <alignment horizontal="center"/>
      <protection/>
    </xf>
    <xf numFmtId="2" fontId="4" fillId="32" borderId="0" xfId="50" applyNumberFormat="1" applyFill="1" applyAlignment="1" applyProtection="1">
      <alignment horizontal="center"/>
      <protection/>
    </xf>
    <xf numFmtId="2" fontId="0" fillId="32" borderId="52" xfId="0" applyNumberFormat="1" applyFont="1" applyFill="1" applyBorder="1" applyAlignment="1" applyProtection="1">
      <alignment/>
      <protection/>
    </xf>
    <xf numFmtId="171" fontId="0" fillId="32" borderId="10" xfId="63" applyFont="1" applyFill="1" applyBorder="1" applyAlignment="1" applyProtection="1">
      <alignment/>
      <protection/>
    </xf>
    <xf numFmtId="171" fontId="1" fillId="32" borderId="0" xfId="63" applyFont="1" applyFill="1" applyBorder="1" applyAlignment="1" applyProtection="1">
      <alignment horizontal="center" vertical="center" wrapText="1"/>
      <protection/>
    </xf>
    <xf numFmtId="171" fontId="1" fillId="32" borderId="0" xfId="63" applyFont="1" applyFill="1" applyBorder="1" applyAlignment="1" applyProtection="1">
      <alignment/>
      <protection/>
    </xf>
    <xf numFmtId="43" fontId="15" fillId="32" borderId="0" xfId="0" applyNumberFormat="1" applyFont="1" applyFill="1" applyAlignment="1" applyProtection="1">
      <alignment/>
      <protection/>
    </xf>
    <xf numFmtId="2" fontId="4" fillId="0" borderId="0" xfId="50" applyNumberFormat="1" applyProtection="1">
      <alignment/>
      <protection locked="0"/>
    </xf>
    <xf numFmtId="4" fontId="10" fillId="32" borderId="46" xfId="0" applyNumberFormat="1" applyFont="1" applyFill="1" applyBorder="1" applyAlignment="1" applyProtection="1">
      <alignment horizontal="center" vertical="top"/>
      <protection/>
    </xf>
    <xf numFmtId="171" fontId="0" fillId="32" borderId="10" xfId="63" applyFont="1" applyFill="1" applyBorder="1" applyAlignment="1" applyProtection="1">
      <alignment/>
      <protection locked="0"/>
    </xf>
    <xf numFmtId="171" fontId="0" fillId="32" borderId="10" xfId="63" applyFont="1" applyFill="1" applyBorder="1" applyAlignment="1" applyProtection="1">
      <alignment/>
      <protection locked="0"/>
    </xf>
    <xf numFmtId="10" fontId="11" fillId="32" borderId="28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4" fontId="10" fillId="32" borderId="0" xfId="0" applyNumberFormat="1" applyFont="1" applyFill="1" applyBorder="1" applyAlignment="1" applyProtection="1">
      <alignment horizontal="center" vertical="top"/>
      <protection/>
    </xf>
    <xf numFmtId="4" fontId="0" fillId="32" borderId="45" xfId="0" applyNumberFormat="1" applyFont="1" applyFill="1" applyBorder="1" applyAlignment="1" applyProtection="1">
      <alignment horizontal="left" vertical="top"/>
      <protection/>
    </xf>
    <xf numFmtId="4" fontId="17" fillId="32" borderId="46" xfId="0" applyNumberFormat="1" applyFont="1" applyFill="1" applyBorder="1" applyAlignment="1" applyProtection="1">
      <alignment horizontal="left" vertical="top"/>
      <protection/>
    </xf>
    <xf numFmtId="4" fontId="17" fillId="32" borderId="28" xfId="0" applyNumberFormat="1" applyFont="1" applyFill="1" applyBorder="1" applyAlignment="1" applyProtection="1">
      <alignment horizontal="left" vertical="top"/>
      <protection/>
    </xf>
    <xf numFmtId="0" fontId="5" fillId="32" borderId="0" xfId="0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10" fontId="0" fillId="0" borderId="0" xfId="52" applyNumberForma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6" fillId="32" borderId="0" xfId="0" applyFont="1" applyFill="1" applyBorder="1" applyAlignment="1" applyProtection="1">
      <alignment horizontal="center"/>
      <protection locked="0"/>
    </xf>
    <xf numFmtId="10" fontId="0" fillId="32" borderId="56" xfId="52" applyNumberFormat="1" applyFill="1" applyBorder="1" applyAlignment="1" applyProtection="1">
      <alignment/>
      <protection locked="0"/>
    </xf>
    <xf numFmtId="10" fontId="0" fillId="0" borderId="56" xfId="52" applyNumberFormat="1" applyBorder="1" applyAlignment="1" applyProtection="1">
      <alignment/>
      <protection locked="0"/>
    </xf>
    <xf numFmtId="10" fontId="11" fillId="0" borderId="0" xfId="52" applyNumberFormat="1" applyFont="1" applyBorder="1" applyAlignment="1" applyProtection="1">
      <alignment/>
      <protection locked="0"/>
    </xf>
    <xf numFmtId="176" fontId="19" fillId="0" borderId="10" xfId="63" applyNumberFormat="1" applyFont="1" applyBorder="1" applyAlignment="1" applyProtection="1">
      <alignment/>
      <protection locked="0"/>
    </xf>
    <xf numFmtId="0" fontId="1" fillId="32" borderId="45" xfId="0" applyFont="1" applyFill="1" applyBorder="1" applyAlignment="1" applyProtection="1">
      <alignment horizontal="center"/>
      <protection/>
    </xf>
    <xf numFmtId="0" fontId="1" fillId="32" borderId="28" xfId="0" applyFont="1" applyFill="1" applyBorder="1" applyAlignment="1" applyProtection="1">
      <alignment horizontal="center"/>
      <protection/>
    </xf>
    <xf numFmtId="204" fontId="11" fillId="32" borderId="46" xfId="0" applyNumberFormat="1" applyFont="1" applyFill="1" applyBorder="1" applyAlignment="1" applyProtection="1">
      <alignment horizontal="center"/>
      <protection locked="0"/>
    </xf>
    <xf numFmtId="4" fontId="12" fillId="32" borderId="45" xfId="0" applyNumberFormat="1" applyFont="1" applyFill="1" applyBorder="1" applyAlignment="1" applyProtection="1">
      <alignment horizontal="center" vertical="top"/>
      <protection/>
    </xf>
    <xf numFmtId="4" fontId="12" fillId="32" borderId="46" xfId="0" applyNumberFormat="1" applyFont="1" applyFill="1" applyBorder="1" applyAlignment="1" applyProtection="1">
      <alignment horizontal="center" vertical="top"/>
      <protection/>
    </xf>
    <xf numFmtId="4" fontId="12" fillId="32" borderId="45" xfId="0" applyNumberFormat="1" applyFont="1" applyFill="1" applyBorder="1" applyAlignment="1" applyProtection="1">
      <alignment horizontal="left" vertical="top"/>
      <protection/>
    </xf>
    <xf numFmtId="4" fontId="12" fillId="32" borderId="46" xfId="0" applyNumberFormat="1" applyFont="1" applyFill="1" applyBorder="1" applyAlignment="1" applyProtection="1">
      <alignment horizontal="left" vertical="top"/>
      <protection/>
    </xf>
    <xf numFmtId="4" fontId="12" fillId="32" borderId="28" xfId="0" applyNumberFormat="1" applyFont="1" applyFill="1" applyBorder="1" applyAlignment="1" applyProtection="1">
      <alignment horizontal="left" vertical="top"/>
      <protection/>
    </xf>
    <xf numFmtId="0" fontId="1" fillId="32" borderId="57" xfId="0" applyFont="1" applyFill="1" applyBorder="1" applyAlignment="1" applyProtection="1">
      <alignment horizontal="center" vertical="center" wrapText="1"/>
      <protection/>
    </xf>
    <xf numFmtId="0" fontId="1" fillId="32" borderId="48" xfId="0" applyFont="1" applyFill="1" applyBorder="1" applyAlignment="1" applyProtection="1">
      <alignment horizontal="center" vertical="center" wrapText="1"/>
      <protection/>
    </xf>
    <xf numFmtId="4" fontId="12" fillId="32" borderId="45" xfId="0" applyNumberFormat="1" applyFont="1" applyFill="1" applyBorder="1" applyAlignment="1" applyProtection="1">
      <alignment horizontal="left"/>
      <protection/>
    </xf>
    <xf numFmtId="4" fontId="12" fillId="32" borderId="46" xfId="0" applyNumberFormat="1" applyFont="1" applyFill="1" applyBorder="1" applyAlignment="1" applyProtection="1">
      <alignment horizontal="left"/>
      <protection/>
    </xf>
    <xf numFmtId="4" fontId="12" fillId="32" borderId="28" xfId="0" applyNumberFormat="1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 horizontal="center" vertical="center" wrapText="1"/>
      <protection/>
    </xf>
    <xf numFmtId="0" fontId="1" fillId="32" borderId="25" xfId="0" applyFont="1" applyFill="1" applyBorder="1" applyAlignment="1" applyProtection="1">
      <alignment horizontal="center"/>
      <protection/>
    </xf>
    <xf numFmtId="0" fontId="1" fillId="32" borderId="17" xfId="0" applyFont="1" applyFill="1" applyBorder="1" applyAlignment="1" applyProtection="1">
      <alignment horizontal="center"/>
      <protection/>
    </xf>
    <xf numFmtId="0" fontId="11" fillId="32" borderId="45" xfId="0" applyFont="1" applyFill="1" applyBorder="1" applyAlignment="1" applyProtection="1">
      <alignment horizontal="right"/>
      <protection/>
    </xf>
    <xf numFmtId="0" fontId="11" fillId="32" borderId="46" xfId="0" applyFont="1" applyFill="1" applyBorder="1" applyAlignment="1" applyProtection="1">
      <alignment horizontal="right"/>
      <protection/>
    </xf>
    <xf numFmtId="4" fontId="5" fillId="32" borderId="45" xfId="0" applyNumberFormat="1" applyFont="1" applyFill="1" applyBorder="1" applyAlignment="1" applyProtection="1">
      <alignment horizontal="center" vertical="top"/>
      <protection/>
    </xf>
    <xf numFmtId="4" fontId="5" fillId="32" borderId="28" xfId="0" applyNumberFormat="1" applyFont="1" applyFill="1" applyBorder="1" applyAlignment="1" applyProtection="1">
      <alignment horizontal="center" vertical="top"/>
      <protection/>
    </xf>
    <xf numFmtId="0" fontId="10" fillId="32" borderId="0" xfId="0" applyFont="1" applyFill="1" applyAlignment="1" applyProtection="1">
      <alignment horizontal="center"/>
      <protection locked="0"/>
    </xf>
    <xf numFmtId="4" fontId="14" fillId="32" borderId="0" xfId="0" applyNumberFormat="1" applyFont="1" applyFill="1" applyAlignment="1" applyProtection="1">
      <alignment horizontal="center" vertical="top"/>
      <protection locked="0"/>
    </xf>
    <xf numFmtId="4" fontId="10" fillId="32" borderId="10" xfId="0" applyNumberFormat="1" applyFont="1" applyFill="1" applyBorder="1" applyAlignment="1" applyProtection="1">
      <alignment horizontal="center" vertical="top"/>
      <protection/>
    </xf>
    <xf numFmtId="4" fontId="14" fillId="32" borderId="0" xfId="0" applyNumberFormat="1" applyFont="1" applyFill="1" applyBorder="1" applyAlignment="1" applyProtection="1">
      <alignment horizontal="center" vertical="top"/>
      <protection/>
    </xf>
    <xf numFmtId="4" fontId="11" fillId="32" borderId="10" xfId="0" applyNumberFormat="1" applyFont="1" applyFill="1" applyBorder="1" applyAlignment="1" applyProtection="1">
      <alignment horizontal="left" vertical="top"/>
      <protection/>
    </xf>
    <xf numFmtId="4" fontId="12" fillId="32" borderId="28" xfId="0" applyNumberFormat="1" applyFont="1" applyFill="1" applyBorder="1" applyAlignment="1" applyProtection="1">
      <alignment horizontal="center" vertical="top"/>
      <protection/>
    </xf>
    <xf numFmtId="4" fontId="12" fillId="32" borderId="10" xfId="0" applyNumberFormat="1" applyFont="1" applyFill="1" applyBorder="1" applyAlignment="1" applyProtection="1">
      <alignment horizontal="left" vertical="top"/>
      <protection/>
    </xf>
    <xf numFmtId="4" fontId="1" fillId="32" borderId="45" xfId="50" applyNumberFormat="1" applyFont="1" applyFill="1" applyBorder="1" applyAlignment="1" applyProtection="1">
      <alignment horizontal="center" vertical="center"/>
      <protection/>
    </xf>
    <xf numFmtId="4" fontId="1" fillId="32" borderId="28" xfId="50" applyNumberFormat="1" applyFont="1" applyFill="1" applyBorder="1" applyAlignment="1" applyProtection="1">
      <alignment horizontal="center" vertical="center"/>
      <protection/>
    </xf>
    <xf numFmtId="171" fontId="0" fillId="32" borderId="11" xfId="63" applyFont="1" applyFill="1" applyBorder="1" applyAlignment="1" applyProtection="1">
      <alignment horizontal="left"/>
      <protection/>
    </xf>
    <xf numFmtId="171" fontId="6" fillId="32" borderId="11" xfId="63" applyFont="1" applyFill="1" applyBorder="1" applyAlignment="1" applyProtection="1">
      <alignment horizontal="center"/>
      <protection/>
    </xf>
    <xf numFmtId="2" fontId="1" fillId="32" borderId="57" xfId="50" applyNumberFormat="1" applyFont="1" applyFill="1" applyBorder="1" applyAlignment="1" applyProtection="1">
      <alignment horizontal="center"/>
      <protection/>
    </xf>
    <xf numFmtId="2" fontId="1" fillId="32" borderId="48" xfId="50" applyNumberFormat="1" applyFont="1" applyFill="1" applyBorder="1" applyAlignment="1" applyProtection="1">
      <alignment horizontal="center"/>
      <protection/>
    </xf>
    <xf numFmtId="2" fontId="1" fillId="32" borderId="58" xfId="50" applyNumberFormat="1" applyFont="1" applyFill="1" applyBorder="1" applyAlignment="1" applyProtection="1">
      <alignment horizontal="center"/>
      <protection/>
    </xf>
    <xf numFmtId="0" fontId="0" fillId="32" borderId="18" xfId="0" applyFont="1" applyFill="1" applyBorder="1" applyAlignment="1" applyProtection="1">
      <alignment horizontal="left" vertical="center" wrapText="1"/>
      <protection/>
    </xf>
    <xf numFmtId="0" fontId="0" fillId="32" borderId="19" xfId="0" applyFont="1" applyFill="1" applyBorder="1" applyAlignment="1" applyProtection="1">
      <alignment horizontal="left" vertical="center" wrapText="1"/>
      <protection/>
    </xf>
    <xf numFmtId="0" fontId="0" fillId="32" borderId="57" xfId="0" applyFont="1" applyFill="1" applyBorder="1" applyAlignment="1" applyProtection="1">
      <alignment horizontal="left" vertical="center" wrapText="1"/>
      <protection/>
    </xf>
    <xf numFmtId="0" fontId="0" fillId="32" borderId="58" xfId="0" applyFont="1" applyFill="1" applyBorder="1" applyAlignment="1" applyProtection="1">
      <alignment horizontal="left" vertical="center" wrapText="1"/>
      <protection/>
    </xf>
    <xf numFmtId="0" fontId="0" fillId="32" borderId="25" xfId="0" applyFont="1" applyFill="1" applyBorder="1" applyAlignment="1" applyProtection="1">
      <alignment horizontal="center" vertical="center"/>
      <protection/>
    </xf>
    <xf numFmtId="0" fontId="0" fillId="32" borderId="24" xfId="0" applyFont="1" applyFill="1" applyBorder="1" applyAlignment="1" applyProtection="1">
      <alignment horizontal="center" vertical="center"/>
      <protection/>
    </xf>
    <xf numFmtId="0" fontId="0" fillId="32" borderId="18" xfId="0" applyFont="1" applyFill="1" applyBorder="1" applyAlignment="1" applyProtection="1">
      <alignment horizontal="left" wrapText="1"/>
      <protection/>
    </xf>
    <xf numFmtId="0" fontId="0" fillId="32" borderId="19" xfId="0" applyFont="1" applyFill="1" applyBorder="1" applyAlignment="1" applyProtection="1">
      <alignment horizontal="left" wrapText="1"/>
      <protection/>
    </xf>
    <xf numFmtId="0" fontId="0" fillId="32" borderId="57" xfId="0" applyFont="1" applyFill="1" applyBorder="1" applyAlignment="1" applyProtection="1">
      <alignment horizontal="left" wrapText="1"/>
      <protection/>
    </xf>
    <xf numFmtId="0" fontId="0" fillId="32" borderId="58" xfId="0" applyFont="1" applyFill="1" applyBorder="1" applyAlignment="1" applyProtection="1">
      <alignment horizontal="left" wrapText="1"/>
      <protection/>
    </xf>
    <xf numFmtId="2" fontId="1" fillId="32" borderId="59" xfId="50" applyNumberFormat="1" applyFont="1" applyFill="1" applyBorder="1" applyAlignment="1" applyProtection="1">
      <alignment horizontal="center" vertical="center"/>
      <protection/>
    </xf>
    <xf numFmtId="2" fontId="1" fillId="32" borderId="33" xfId="50" applyNumberFormat="1" applyFont="1" applyFill="1" applyBorder="1" applyAlignment="1" applyProtection="1">
      <alignment horizontal="center" vertical="center"/>
      <protection/>
    </xf>
    <xf numFmtId="2" fontId="1" fillId="32" borderId="51" xfId="50" applyNumberFormat="1" applyFont="1" applyFill="1" applyBorder="1" applyAlignment="1" applyProtection="1">
      <alignment horizontal="center" vertical="center"/>
      <protection/>
    </xf>
    <xf numFmtId="4" fontId="1" fillId="32" borderId="46" xfId="50" applyNumberFormat="1" applyFont="1" applyFill="1" applyBorder="1" applyAlignment="1" applyProtection="1">
      <alignment horizontal="center" vertical="center"/>
      <protection/>
    </xf>
    <xf numFmtId="10" fontId="11" fillId="32" borderId="46" xfId="0" applyNumberFormat="1" applyFont="1" applyFill="1" applyBorder="1" applyAlignment="1" applyProtection="1">
      <alignment horizontal="center"/>
      <protection locked="0"/>
    </xf>
    <xf numFmtId="0" fontId="11" fillId="32" borderId="28" xfId="0" applyFont="1" applyFill="1" applyBorder="1" applyAlignment="1" applyProtection="1">
      <alignment horizontal="center"/>
      <protection locked="0"/>
    </xf>
    <xf numFmtId="4" fontId="10" fillId="32" borderId="45" xfId="0" applyNumberFormat="1" applyFont="1" applyFill="1" applyBorder="1" applyAlignment="1" applyProtection="1">
      <alignment horizontal="center" vertical="top"/>
      <protection/>
    </xf>
    <xf numFmtId="4" fontId="10" fillId="32" borderId="46" xfId="0" applyNumberFormat="1" applyFont="1" applyFill="1" applyBorder="1" applyAlignment="1" applyProtection="1">
      <alignment horizontal="center" vertical="top"/>
      <protection/>
    </xf>
    <xf numFmtId="4" fontId="10" fillId="32" borderId="28" xfId="0" applyNumberFormat="1" applyFont="1" applyFill="1" applyBorder="1" applyAlignment="1" applyProtection="1">
      <alignment horizontal="center" vertical="top"/>
      <protection/>
    </xf>
    <xf numFmtId="4" fontId="11" fillId="32" borderId="45" xfId="0" applyNumberFormat="1" applyFont="1" applyFill="1" applyBorder="1" applyAlignment="1" applyProtection="1">
      <alignment horizontal="left" vertical="top"/>
      <protection/>
    </xf>
    <xf numFmtId="4" fontId="11" fillId="32" borderId="46" xfId="0" applyNumberFormat="1" applyFont="1" applyFill="1" applyBorder="1" applyAlignment="1" applyProtection="1">
      <alignment horizontal="left" vertical="top"/>
      <protection/>
    </xf>
    <xf numFmtId="4" fontId="11" fillId="32" borderId="28" xfId="0" applyNumberFormat="1" applyFont="1" applyFill="1" applyBorder="1" applyAlignment="1" applyProtection="1">
      <alignment horizontal="left" vertical="top"/>
      <protection/>
    </xf>
    <xf numFmtId="4" fontId="13" fillId="32" borderId="45" xfId="0" applyNumberFormat="1" applyFont="1" applyFill="1" applyBorder="1" applyAlignment="1" applyProtection="1">
      <alignment horizontal="center" vertical="top"/>
      <protection/>
    </xf>
    <xf numFmtId="4" fontId="13" fillId="32" borderId="46" xfId="0" applyNumberFormat="1" applyFont="1" applyFill="1" applyBorder="1" applyAlignment="1" applyProtection="1">
      <alignment horizontal="center" vertical="top"/>
      <protection/>
    </xf>
    <xf numFmtId="4" fontId="13" fillId="32" borderId="28" xfId="0" applyNumberFormat="1" applyFont="1" applyFill="1" applyBorder="1" applyAlignment="1" applyProtection="1">
      <alignment horizontal="center" vertical="top"/>
      <protection/>
    </xf>
    <xf numFmtId="0" fontId="0" fillId="32" borderId="18" xfId="0" applyFont="1" applyFill="1" applyBorder="1" applyAlignment="1" applyProtection="1">
      <alignment horizontal="left" vertical="center"/>
      <protection/>
    </xf>
    <xf numFmtId="0" fontId="0" fillId="32" borderId="19" xfId="0" applyFont="1" applyFill="1" applyBorder="1" applyAlignment="1" applyProtection="1">
      <alignment horizontal="left" vertical="center"/>
      <protection/>
    </xf>
    <xf numFmtId="0" fontId="0" fillId="32" borderId="57" xfId="0" applyFont="1" applyFill="1" applyBorder="1" applyAlignment="1" applyProtection="1">
      <alignment horizontal="left" vertical="center"/>
      <protection/>
    </xf>
    <xf numFmtId="0" fontId="0" fillId="32" borderId="58" xfId="0" applyFont="1" applyFill="1" applyBorder="1" applyAlignment="1" applyProtection="1">
      <alignment horizontal="left" vertical="center"/>
      <protection/>
    </xf>
    <xf numFmtId="0" fontId="0" fillId="32" borderId="10" xfId="0" applyFont="1" applyFill="1" applyBorder="1" applyAlignment="1" applyProtection="1">
      <alignment horizontal="center" vertical="center"/>
      <protection/>
    </xf>
    <xf numFmtId="0" fontId="0" fillId="32" borderId="18" xfId="0" applyFont="1" applyFill="1" applyBorder="1" applyAlignment="1" applyProtection="1">
      <alignment horizontal="left" vertical="top" wrapText="1"/>
      <protection/>
    </xf>
    <xf numFmtId="0" fontId="0" fillId="32" borderId="19" xfId="0" applyFont="1" applyFill="1" applyBorder="1" applyAlignment="1" applyProtection="1">
      <alignment horizontal="left" vertical="top" wrapText="1"/>
      <protection/>
    </xf>
    <xf numFmtId="0" fontId="0" fillId="32" borderId="57" xfId="0" applyFont="1" applyFill="1" applyBorder="1" applyAlignment="1" applyProtection="1">
      <alignment horizontal="left" vertical="top" wrapText="1"/>
      <protection/>
    </xf>
    <xf numFmtId="0" fontId="0" fillId="32" borderId="58" xfId="0" applyFont="1" applyFill="1" applyBorder="1" applyAlignment="1" applyProtection="1">
      <alignment horizontal="left" vertical="top" wrapText="1"/>
      <protection/>
    </xf>
    <xf numFmtId="171" fontId="0" fillId="32" borderId="25" xfId="63" applyFont="1" applyFill="1" applyBorder="1" applyAlignment="1" applyProtection="1">
      <alignment horizontal="center"/>
      <protection/>
    </xf>
    <xf numFmtId="171" fontId="0" fillId="32" borderId="24" xfId="63" applyFont="1" applyFill="1" applyBorder="1" applyAlignment="1" applyProtection="1">
      <alignment horizontal="center"/>
      <protection/>
    </xf>
    <xf numFmtId="2" fontId="0" fillId="32" borderId="25" xfId="50" applyNumberFormat="1" applyFont="1" applyFill="1" applyBorder="1" applyAlignment="1" applyProtection="1">
      <alignment horizontal="center"/>
      <protection/>
    </xf>
    <xf numFmtId="2" fontId="0" fillId="32" borderId="24" xfId="50" applyNumberFormat="1" applyFont="1" applyFill="1" applyBorder="1" applyAlignment="1" applyProtection="1">
      <alignment horizontal="center"/>
      <protection/>
    </xf>
    <xf numFmtId="4" fontId="5" fillId="32" borderId="46" xfId="0" applyNumberFormat="1" applyFont="1" applyFill="1" applyBorder="1" applyAlignment="1" applyProtection="1">
      <alignment horizontal="center" vertical="top"/>
      <protection/>
    </xf>
    <xf numFmtId="4" fontId="12" fillId="32" borderId="45" xfId="0" applyNumberFormat="1" applyFont="1" applyFill="1" applyBorder="1" applyAlignment="1" applyProtection="1">
      <alignment horizontal="right" vertical="top"/>
      <protection/>
    </xf>
    <xf numFmtId="4" fontId="12" fillId="32" borderId="46" xfId="0" applyNumberFormat="1" applyFont="1" applyFill="1" applyBorder="1" applyAlignment="1" applyProtection="1">
      <alignment horizontal="right" vertical="top"/>
      <protection/>
    </xf>
    <xf numFmtId="0" fontId="1" fillId="32" borderId="44" xfId="0" applyFont="1" applyFill="1" applyBorder="1" applyAlignment="1" applyProtection="1">
      <alignment horizontal="center"/>
      <protection/>
    </xf>
    <xf numFmtId="0" fontId="1" fillId="32" borderId="60" xfId="0" applyFont="1" applyFill="1" applyBorder="1" applyAlignment="1" applyProtection="1">
      <alignment horizontal="center"/>
      <protection/>
    </xf>
    <xf numFmtId="0" fontId="1" fillId="32" borderId="61" xfId="0" applyFont="1" applyFill="1" applyBorder="1" applyAlignment="1" applyProtection="1">
      <alignment horizontal="center"/>
      <protection/>
    </xf>
    <xf numFmtId="0" fontId="1" fillId="32" borderId="15" xfId="0" applyFont="1" applyFill="1" applyBorder="1" applyAlignment="1" applyProtection="1">
      <alignment horizontal="center"/>
      <protection/>
    </xf>
    <xf numFmtId="0" fontId="1" fillId="32" borderId="37" xfId="0" applyFont="1" applyFill="1" applyBorder="1" applyAlignment="1" applyProtection="1">
      <alignment horizontal="center"/>
      <protection/>
    </xf>
    <xf numFmtId="204" fontId="11" fillId="32" borderId="46" xfId="0" applyNumberFormat="1" applyFont="1" applyFill="1" applyBorder="1" applyAlignment="1" applyProtection="1">
      <alignment horizontal="center"/>
      <protection/>
    </xf>
    <xf numFmtId="2" fontId="7" fillId="32" borderId="59" xfId="50" applyNumberFormat="1" applyFont="1" applyFill="1" applyBorder="1" applyAlignment="1" applyProtection="1">
      <alignment horizontal="center" vertical="center"/>
      <protection/>
    </xf>
    <xf numFmtId="2" fontId="7" fillId="32" borderId="33" xfId="50" applyNumberFormat="1" applyFont="1" applyFill="1" applyBorder="1" applyAlignment="1" applyProtection="1">
      <alignment horizontal="center" vertical="center"/>
      <protection/>
    </xf>
    <xf numFmtId="2" fontId="7" fillId="32" borderId="51" xfId="50" applyNumberFormat="1" applyFont="1" applyFill="1" applyBorder="1" applyAlignment="1" applyProtection="1">
      <alignment horizontal="center" vertical="center"/>
      <protection/>
    </xf>
    <xf numFmtId="2" fontId="7" fillId="32" borderId="62" xfId="50" applyNumberFormat="1" applyFont="1" applyFill="1" applyBorder="1" applyAlignment="1" applyProtection="1">
      <alignment horizontal="center" vertical="center"/>
      <protection/>
    </xf>
    <xf numFmtId="2" fontId="7" fillId="32" borderId="31" xfId="50" applyNumberFormat="1" applyFont="1" applyFill="1" applyBorder="1" applyAlignment="1" applyProtection="1">
      <alignment horizontal="center" vertical="center"/>
      <protection/>
    </xf>
    <xf numFmtId="2" fontId="7" fillId="32" borderId="40" xfId="50" applyNumberFormat="1" applyFont="1" applyFill="1" applyBorder="1" applyAlignment="1" applyProtection="1">
      <alignment horizontal="center" vertical="center"/>
      <protection/>
    </xf>
    <xf numFmtId="2" fontId="4" fillId="32" borderId="45" xfId="50" applyNumberFormat="1" applyFont="1" applyFill="1" applyBorder="1" applyAlignment="1" applyProtection="1">
      <alignment horizontal="left"/>
      <protection/>
    </xf>
    <xf numFmtId="2" fontId="4" fillId="32" borderId="28" xfId="50" applyNumberFormat="1" applyFont="1" applyFill="1" applyBorder="1" applyAlignment="1" applyProtection="1">
      <alignment horizontal="left"/>
      <protection/>
    </xf>
    <xf numFmtId="2" fontId="7" fillId="32" borderId="44" xfId="50" applyNumberFormat="1" applyFont="1" applyFill="1" applyBorder="1" applyAlignment="1" applyProtection="1">
      <alignment horizontal="center"/>
      <protection/>
    </xf>
    <xf numFmtId="2" fontId="7" fillId="32" borderId="63" xfId="50" applyNumberFormat="1" applyFont="1" applyFill="1" applyBorder="1" applyAlignment="1" applyProtection="1">
      <alignment horizontal="center"/>
      <protection/>
    </xf>
    <xf numFmtId="2" fontId="7" fillId="32" borderId="61" xfId="50" applyNumberFormat="1" applyFont="1" applyFill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2" fontId="7" fillId="32" borderId="46" xfId="50" applyNumberFormat="1" applyFont="1" applyFill="1" applyBorder="1" applyAlignment="1" applyProtection="1">
      <alignment horizontal="center"/>
      <protection/>
    </xf>
    <xf numFmtId="2" fontId="7" fillId="32" borderId="64" xfId="50" applyNumberFormat="1" applyFont="1" applyFill="1" applyBorder="1" applyAlignment="1" applyProtection="1">
      <alignment horizontal="center"/>
      <protection/>
    </xf>
    <xf numFmtId="2" fontId="7" fillId="32" borderId="45" xfId="50" applyNumberFormat="1" applyFont="1" applyFill="1" applyBorder="1" applyAlignment="1" applyProtection="1">
      <alignment horizontal="center"/>
      <protection/>
    </xf>
    <xf numFmtId="2" fontId="7" fillId="32" borderId="28" xfId="50" applyNumberFormat="1" applyFont="1" applyFill="1" applyBorder="1" applyAlignment="1" applyProtection="1">
      <alignment horizontal="center"/>
      <protection/>
    </xf>
    <xf numFmtId="4" fontId="11" fillId="32" borderId="18" xfId="0" applyNumberFormat="1" applyFont="1" applyFill="1" applyBorder="1" applyAlignment="1" applyProtection="1">
      <alignment horizontal="left" vertical="top"/>
      <protection/>
    </xf>
    <xf numFmtId="0" fontId="0" fillId="0" borderId="20" xfId="0" applyBorder="1" applyAlignment="1">
      <alignment horizontal="left" vertical="top"/>
    </xf>
    <xf numFmtId="202" fontId="12" fillId="32" borderId="28" xfId="0" applyNumberFormat="1" applyFont="1" applyFill="1" applyBorder="1" applyAlignment="1" applyProtection="1">
      <alignment horizontal="center" vertical="top"/>
      <protection/>
    </xf>
    <xf numFmtId="202" fontId="12" fillId="32" borderId="10" xfId="0" applyNumberFormat="1" applyFont="1" applyFill="1" applyBorder="1" applyAlignment="1" applyProtection="1">
      <alignment horizontal="center" vertical="top"/>
      <protection/>
    </xf>
    <xf numFmtId="4" fontId="11" fillId="32" borderId="20" xfId="0" applyNumberFormat="1" applyFont="1" applyFill="1" applyBorder="1" applyAlignment="1" applyProtection="1">
      <alignment horizontal="left" vertical="top"/>
      <protection/>
    </xf>
    <xf numFmtId="4" fontId="11" fillId="32" borderId="19" xfId="0" applyNumberFormat="1" applyFont="1" applyFill="1" applyBorder="1" applyAlignment="1" applyProtection="1">
      <alignment horizontal="left" vertical="top"/>
      <protection/>
    </xf>
    <xf numFmtId="4" fontId="13" fillId="32" borderId="57" xfId="0" applyNumberFormat="1" applyFont="1" applyFill="1" applyBorder="1" applyAlignment="1" applyProtection="1">
      <alignment horizontal="center" vertical="top"/>
      <protection/>
    </xf>
    <xf numFmtId="4" fontId="13" fillId="32" borderId="48" xfId="0" applyNumberFormat="1" applyFont="1" applyFill="1" applyBorder="1" applyAlignment="1" applyProtection="1">
      <alignment horizontal="center" vertical="top"/>
      <protection/>
    </xf>
    <xf numFmtId="4" fontId="13" fillId="32" borderId="58" xfId="0" applyNumberFormat="1" applyFont="1" applyFill="1" applyBorder="1" applyAlignment="1" applyProtection="1">
      <alignment horizontal="center" vertical="top"/>
      <protection/>
    </xf>
    <xf numFmtId="4" fontId="5" fillId="32" borderId="45" xfId="0" applyNumberFormat="1" applyFont="1" applyFill="1" applyBorder="1" applyAlignment="1" applyProtection="1">
      <alignment horizontal="right" vertical="top"/>
      <protection/>
    </xf>
    <xf numFmtId="4" fontId="5" fillId="32" borderId="46" xfId="0" applyNumberFormat="1" applyFont="1" applyFill="1" applyBorder="1" applyAlignment="1" applyProtection="1">
      <alignment horizontal="right" vertical="top"/>
      <protection/>
    </xf>
    <xf numFmtId="202" fontId="12" fillId="32" borderId="46" xfId="0" applyNumberFormat="1" applyFont="1" applyFill="1" applyBorder="1" applyAlignment="1" applyProtection="1">
      <alignment horizontal="center" vertical="top"/>
      <protection/>
    </xf>
    <xf numFmtId="0" fontId="0" fillId="0" borderId="46" xfId="0" applyBorder="1" applyAlignment="1">
      <alignment/>
    </xf>
    <xf numFmtId="0" fontId="0" fillId="0" borderId="46" xfId="0" applyBorder="1" applyAlignment="1">
      <alignment horizontal="right" vertical="top"/>
    </xf>
    <xf numFmtId="10" fontId="11" fillId="32" borderId="28" xfId="0" applyNumberFormat="1" applyFont="1" applyFill="1" applyBorder="1" applyAlignment="1" applyProtection="1">
      <alignment horizontal="center"/>
      <protection locked="0"/>
    </xf>
    <xf numFmtId="4" fontId="11" fillId="32" borderId="45" xfId="0" applyNumberFormat="1" applyFont="1" applyFill="1" applyBorder="1" applyAlignment="1" applyProtection="1">
      <alignment horizontal="right"/>
      <protection/>
    </xf>
    <xf numFmtId="4" fontId="11" fillId="32" borderId="46" xfId="0" applyNumberFormat="1" applyFont="1" applyFill="1" applyBorder="1" applyAlignment="1" applyProtection="1">
      <alignment horizontal="right"/>
      <protection/>
    </xf>
    <xf numFmtId="4" fontId="12" fillId="32" borderId="20" xfId="0" applyNumberFormat="1" applyFont="1" applyFill="1" applyBorder="1" applyAlignment="1" applyProtection="1">
      <alignment horizontal="left" vertical="top"/>
      <protection/>
    </xf>
    <xf numFmtId="4" fontId="12" fillId="32" borderId="19" xfId="0" applyNumberFormat="1" applyFont="1" applyFill="1" applyBorder="1" applyAlignment="1" applyProtection="1">
      <alignment horizontal="left" vertical="top"/>
      <protection/>
    </xf>
    <xf numFmtId="0" fontId="11" fillId="32" borderId="28" xfId="0" applyFont="1" applyFill="1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0" fillId="0" borderId="46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46" xfId="0" applyBorder="1" applyAlignment="1">
      <alignment horizontal="left" vertical="top"/>
    </xf>
    <xf numFmtId="204" fontId="11" fillId="32" borderId="28" xfId="0" applyNumberFormat="1" applyFont="1" applyFill="1" applyBorder="1" applyAlignment="1" applyProtection="1">
      <alignment horizontal="center"/>
      <protection locked="0"/>
    </xf>
    <xf numFmtId="10" fontId="11" fillId="32" borderId="10" xfId="0" applyNumberFormat="1" applyFon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left" vertical="top"/>
    </xf>
    <xf numFmtId="4" fontId="13" fillId="32" borderId="0" xfId="0" applyNumberFormat="1" applyFont="1" applyFill="1" applyBorder="1" applyAlignment="1" applyProtection="1">
      <alignment horizontal="center" vertical="top"/>
      <protection/>
    </xf>
    <xf numFmtId="4" fontId="0" fillId="32" borderId="10" xfId="0" applyNumberFormat="1" applyFont="1" applyFill="1" applyBorder="1" applyAlignment="1" applyProtection="1">
      <alignment horizontal="left" vertical="top"/>
      <protection/>
    </xf>
    <xf numFmtId="4" fontId="0" fillId="32" borderId="10" xfId="0" applyNumberFormat="1" applyFont="1" applyFill="1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4" fontId="0" fillId="32" borderId="45" xfId="0" applyNumberFormat="1" applyFont="1" applyFill="1" applyBorder="1" applyAlignment="1" applyProtection="1">
      <alignment horizontal="center" vertical="top"/>
      <protection/>
    </xf>
    <xf numFmtId="4" fontId="0" fillId="32" borderId="46" xfId="0" applyNumberFormat="1" applyFont="1" applyFill="1" applyBorder="1" applyAlignment="1" applyProtection="1">
      <alignment horizontal="center" vertical="top"/>
      <protection/>
    </xf>
    <xf numFmtId="4" fontId="0" fillId="32" borderId="28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Moeda [0]_Especificações FL 01, 03 e 04 " xfId="48"/>
    <cellStyle name="Neutra" xfId="49"/>
    <cellStyle name="Normal_Plan1" xfId="50"/>
    <cellStyle name="Nota" xfId="51"/>
    <cellStyle name="Percent" xfId="52"/>
    <cellStyle name="Saída" xfId="53"/>
    <cellStyle name="Separador de milhares [0]_Especificações FL 01, 03 e 04 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Relationship Id="rId11" Type="http://schemas.openxmlformats.org/officeDocument/2006/relationships/image" Target="../media/image5.emf" /><Relationship Id="rId12" Type="http://schemas.openxmlformats.org/officeDocument/2006/relationships/image" Target="../media/image5.emf" /><Relationship Id="rId13" Type="http://schemas.openxmlformats.org/officeDocument/2006/relationships/image" Target="../media/image5.emf" /><Relationship Id="rId14" Type="http://schemas.openxmlformats.org/officeDocument/2006/relationships/image" Target="../media/image5.emf" /><Relationship Id="rId15" Type="http://schemas.openxmlformats.org/officeDocument/2006/relationships/image" Target="../media/image5.emf" /><Relationship Id="rId16" Type="http://schemas.openxmlformats.org/officeDocument/2006/relationships/image" Target="../media/image5.emf" /><Relationship Id="rId17" Type="http://schemas.openxmlformats.org/officeDocument/2006/relationships/image" Target="../media/image5.emf" /><Relationship Id="rId1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133600" y="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Projetos e Custos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Custos</a:t>
          </a:r>
        </a:p>
      </xdr:txBody>
    </xdr:sp>
    <xdr:clientData/>
  </xdr:twoCellAnchor>
  <xdr:twoCellAnchor>
    <xdr:from>
      <xdr:col>0</xdr:col>
      <xdr:colOff>47625</xdr:colOff>
      <xdr:row>143</xdr:row>
      <xdr:rowOff>0</xdr:rowOff>
    </xdr:from>
    <xdr:to>
      <xdr:col>8</xdr:col>
      <xdr:colOff>0</xdr:colOff>
      <xdr:row>143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32413575"/>
          <a:ext cx="9305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Internet: www.transportes.mg.gov.br / E-mail: dco@transportes.mg.gov.br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Fone Geral: (31) 3239-0999 - Fax: (31) 3239-0899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133600" y="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Projetos e Custos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Custos</a:t>
          </a:r>
        </a:p>
      </xdr:txBody>
    </xdr:sp>
    <xdr:clientData/>
  </xdr:twoCellAnchor>
  <xdr:twoCellAnchor>
    <xdr:from>
      <xdr:col>0</xdr:col>
      <xdr:colOff>47625</xdr:colOff>
      <xdr:row>148</xdr:row>
      <xdr:rowOff>0</xdr:rowOff>
    </xdr:from>
    <xdr:to>
      <xdr:col>8</xdr:col>
      <xdr:colOff>0</xdr:colOff>
      <xdr:row>148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33489900"/>
          <a:ext cx="9305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Internet: www.transportes.mg.gov.br / E-mail: dco@transportes.mg.gov.br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Fone Geral: (31) 3239-0999 - Fax: (31) 3239-0899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3059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93059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93059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26</xdr:col>
      <xdr:colOff>0</xdr:colOff>
      <xdr:row>12</xdr:row>
      <xdr:rowOff>0</xdr:rowOff>
    </xdr:to>
    <xdr:sp>
      <xdr:nvSpPr>
        <xdr:cNvPr id="4" name="Line 14"/>
        <xdr:cNvSpPr>
          <a:spLocks/>
        </xdr:cNvSpPr>
      </xdr:nvSpPr>
      <xdr:spPr>
        <a:xfrm>
          <a:off x="2045017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26</xdr:col>
      <xdr:colOff>0</xdr:colOff>
      <xdr:row>12</xdr:row>
      <xdr:rowOff>0</xdr:rowOff>
    </xdr:to>
    <xdr:sp>
      <xdr:nvSpPr>
        <xdr:cNvPr id="5" name="Line 15"/>
        <xdr:cNvSpPr>
          <a:spLocks/>
        </xdr:cNvSpPr>
      </xdr:nvSpPr>
      <xdr:spPr>
        <a:xfrm>
          <a:off x="2045017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26</xdr:col>
      <xdr:colOff>0</xdr:colOff>
      <xdr:row>12</xdr:row>
      <xdr:rowOff>0</xdr:rowOff>
    </xdr:to>
    <xdr:sp>
      <xdr:nvSpPr>
        <xdr:cNvPr id="6" name="Line 16"/>
        <xdr:cNvSpPr>
          <a:spLocks/>
        </xdr:cNvSpPr>
      </xdr:nvSpPr>
      <xdr:spPr>
        <a:xfrm flipV="1">
          <a:off x="2045017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>
      <xdr:nvSpPr>
        <xdr:cNvPr id="7" name="Line 14"/>
        <xdr:cNvSpPr>
          <a:spLocks/>
        </xdr:cNvSpPr>
      </xdr:nvSpPr>
      <xdr:spPr>
        <a:xfrm>
          <a:off x="3101340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>
      <xdr:nvSpPr>
        <xdr:cNvPr id="8" name="Line 15"/>
        <xdr:cNvSpPr>
          <a:spLocks/>
        </xdr:cNvSpPr>
      </xdr:nvSpPr>
      <xdr:spPr>
        <a:xfrm>
          <a:off x="3101340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3101340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10" name="Line 14"/>
        <xdr:cNvSpPr>
          <a:spLocks/>
        </xdr:cNvSpPr>
      </xdr:nvSpPr>
      <xdr:spPr>
        <a:xfrm>
          <a:off x="3165157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11" name="Line 15"/>
        <xdr:cNvSpPr>
          <a:spLocks/>
        </xdr:cNvSpPr>
      </xdr:nvSpPr>
      <xdr:spPr>
        <a:xfrm>
          <a:off x="3165157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12" name="Line 16"/>
        <xdr:cNvSpPr>
          <a:spLocks/>
        </xdr:cNvSpPr>
      </xdr:nvSpPr>
      <xdr:spPr>
        <a:xfrm flipV="1">
          <a:off x="3165157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13" name="Line 14"/>
        <xdr:cNvSpPr>
          <a:spLocks/>
        </xdr:cNvSpPr>
      </xdr:nvSpPr>
      <xdr:spPr>
        <a:xfrm>
          <a:off x="3165157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14" name="Line 15"/>
        <xdr:cNvSpPr>
          <a:spLocks/>
        </xdr:cNvSpPr>
      </xdr:nvSpPr>
      <xdr:spPr>
        <a:xfrm>
          <a:off x="3165157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3165157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16" name="Line 1"/>
        <xdr:cNvSpPr>
          <a:spLocks/>
        </xdr:cNvSpPr>
      </xdr:nvSpPr>
      <xdr:spPr>
        <a:xfrm>
          <a:off x="93059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17" name="Line 2"/>
        <xdr:cNvSpPr>
          <a:spLocks/>
        </xdr:cNvSpPr>
      </xdr:nvSpPr>
      <xdr:spPr>
        <a:xfrm>
          <a:off x="93059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18" name="Line 3"/>
        <xdr:cNvSpPr>
          <a:spLocks/>
        </xdr:cNvSpPr>
      </xdr:nvSpPr>
      <xdr:spPr>
        <a:xfrm flipV="1">
          <a:off x="93059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26</xdr:col>
      <xdr:colOff>0</xdr:colOff>
      <xdr:row>12</xdr:row>
      <xdr:rowOff>0</xdr:rowOff>
    </xdr:to>
    <xdr:sp>
      <xdr:nvSpPr>
        <xdr:cNvPr id="19" name="Line 14"/>
        <xdr:cNvSpPr>
          <a:spLocks/>
        </xdr:cNvSpPr>
      </xdr:nvSpPr>
      <xdr:spPr>
        <a:xfrm>
          <a:off x="2045017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26</xdr:col>
      <xdr:colOff>0</xdr:colOff>
      <xdr:row>12</xdr:row>
      <xdr:rowOff>0</xdr:rowOff>
    </xdr:to>
    <xdr:sp>
      <xdr:nvSpPr>
        <xdr:cNvPr id="20" name="Line 15"/>
        <xdr:cNvSpPr>
          <a:spLocks/>
        </xdr:cNvSpPr>
      </xdr:nvSpPr>
      <xdr:spPr>
        <a:xfrm>
          <a:off x="2045017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26</xdr:col>
      <xdr:colOff>0</xdr:colOff>
      <xdr:row>12</xdr:row>
      <xdr:rowOff>0</xdr:rowOff>
    </xdr:to>
    <xdr:sp>
      <xdr:nvSpPr>
        <xdr:cNvPr id="21" name="Line 16"/>
        <xdr:cNvSpPr>
          <a:spLocks/>
        </xdr:cNvSpPr>
      </xdr:nvSpPr>
      <xdr:spPr>
        <a:xfrm flipV="1">
          <a:off x="2045017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>
      <xdr:nvSpPr>
        <xdr:cNvPr id="22" name="Line 14"/>
        <xdr:cNvSpPr>
          <a:spLocks/>
        </xdr:cNvSpPr>
      </xdr:nvSpPr>
      <xdr:spPr>
        <a:xfrm>
          <a:off x="3101340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>
      <xdr:nvSpPr>
        <xdr:cNvPr id="23" name="Line 15"/>
        <xdr:cNvSpPr>
          <a:spLocks/>
        </xdr:cNvSpPr>
      </xdr:nvSpPr>
      <xdr:spPr>
        <a:xfrm>
          <a:off x="3101340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>
      <xdr:nvSpPr>
        <xdr:cNvPr id="24" name="Line 16"/>
        <xdr:cNvSpPr>
          <a:spLocks/>
        </xdr:cNvSpPr>
      </xdr:nvSpPr>
      <xdr:spPr>
        <a:xfrm flipV="1">
          <a:off x="3101340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25" name="Line 14"/>
        <xdr:cNvSpPr>
          <a:spLocks/>
        </xdr:cNvSpPr>
      </xdr:nvSpPr>
      <xdr:spPr>
        <a:xfrm>
          <a:off x="3165157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26" name="Line 15"/>
        <xdr:cNvSpPr>
          <a:spLocks/>
        </xdr:cNvSpPr>
      </xdr:nvSpPr>
      <xdr:spPr>
        <a:xfrm>
          <a:off x="3165157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27" name="Line 16"/>
        <xdr:cNvSpPr>
          <a:spLocks/>
        </xdr:cNvSpPr>
      </xdr:nvSpPr>
      <xdr:spPr>
        <a:xfrm flipV="1">
          <a:off x="3165157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28" name="Line 14"/>
        <xdr:cNvSpPr>
          <a:spLocks/>
        </xdr:cNvSpPr>
      </xdr:nvSpPr>
      <xdr:spPr>
        <a:xfrm>
          <a:off x="3165157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29" name="Line 15"/>
        <xdr:cNvSpPr>
          <a:spLocks/>
        </xdr:cNvSpPr>
      </xdr:nvSpPr>
      <xdr:spPr>
        <a:xfrm>
          <a:off x="3165157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30" name="Line 16"/>
        <xdr:cNvSpPr>
          <a:spLocks/>
        </xdr:cNvSpPr>
      </xdr:nvSpPr>
      <xdr:spPr>
        <a:xfrm flipV="1">
          <a:off x="3165157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31" name="Line 1"/>
        <xdr:cNvSpPr>
          <a:spLocks/>
        </xdr:cNvSpPr>
      </xdr:nvSpPr>
      <xdr:spPr>
        <a:xfrm>
          <a:off x="93059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32" name="Line 2"/>
        <xdr:cNvSpPr>
          <a:spLocks/>
        </xdr:cNvSpPr>
      </xdr:nvSpPr>
      <xdr:spPr>
        <a:xfrm>
          <a:off x="93059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33" name="Line 3"/>
        <xdr:cNvSpPr>
          <a:spLocks/>
        </xdr:cNvSpPr>
      </xdr:nvSpPr>
      <xdr:spPr>
        <a:xfrm flipV="1">
          <a:off x="93059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gnes.PREFPATOS\Meus%20documentos\ARQUIVOS%202011\PAVIMENTA&#199;&#213;ES\PENDENCIAS-CEF-DEZEMBRO.2011\ALTO%20CAI&#199;ARAS\PAV.E%20RECAP.%20ALTO%20CAI&#199;ARAS%20SEM%20A%20R.%20JO&#195;O%20PACHECO%20FILHO-13.12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"/>
      <sheetName val="LOGRADOUROS"/>
      <sheetName val="MEMORIAS DE CÁLCULO"/>
      <sheetName val="ORÇAMENTO"/>
      <sheetName val="CRONOGRAMA"/>
      <sheetName val="Plan1"/>
      <sheetName val="BDI"/>
    </sheetNames>
    <sheetDataSet>
      <sheetData sheetId="3">
        <row r="9">
          <cell r="A9" t="str">
            <v>PROF. RESP.: MARIA IGNÊS SILVÉRIO                     </v>
          </cell>
          <cell r="D9" t="str">
            <v>CREA: MG-30.465/D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oleObject" Target="../embeddings/oleObject_3_12.bin" /><Relationship Id="rId14" Type="http://schemas.openxmlformats.org/officeDocument/2006/relationships/oleObject" Target="../embeddings/oleObject_3_13.bin" /><Relationship Id="rId15" Type="http://schemas.openxmlformats.org/officeDocument/2006/relationships/oleObject" Target="../embeddings/oleObject_3_14.bin" /><Relationship Id="rId16" Type="http://schemas.openxmlformats.org/officeDocument/2006/relationships/oleObject" Target="../embeddings/oleObject_3_15.bin" /><Relationship Id="rId17" Type="http://schemas.openxmlformats.org/officeDocument/2006/relationships/oleObject" Target="../embeddings/oleObject_3_16.bin" /><Relationship Id="rId18" Type="http://schemas.openxmlformats.org/officeDocument/2006/relationships/oleObject" Target="../embeddings/oleObject_3_17.bin" /><Relationship Id="rId19" Type="http://schemas.openxmlformats.org/officeDocument/2006/relationships/vmlDrawing" Target="../drawings/vmlDrawing4.vml" /><Relationship Id="rId20" Type="http://schemas.openxmlformats.org/officeDocument/2006/relationships/drawing" Target="../drawings/drawing4.xml" /><Relationship Id="rId2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zoomScale="75" zoomScaleNormal="75" zoomScalePageLayoutView="0" workbookViewId="0" topLeftCell="A127">
      <selection activeCell="I11" sqref="I11"/>
    </sheetView>
  </sheetViews>
  <sheetFormatPr defaultColWidth="9.140625" defaultRowHeight="12.75"/>
  <cols>
    <col min="1" max="1" width="17.28125" style="7" customWidth="1"/>
    <col min="2" max="2" width="13.00390625" style="7" customWidth="1"/>
    <col min="3" max="3" width="48.00390625" style="7" customWidth="1"/>
    <col min="4" max="4" width="9.140625" style="7" customWidth="1"/>
    <col min="5" max="6" width="12.7109375" style="7" customWidth="1"/>
    <col min="7" max="7" width="14.7109375" style="7" customWidth="1"/>
    <col min="8" max="8" width="12.7109375" style="7" customWidth="1"/>
    <col min="9" max="9" width="14.7109375" style="7" customWidth="1"/>
    <col min="10" max="16384" width="9.140625" style="7" customWidth="1"/>
  </cols>
  <sheetData>
    <row r="1" spans="1:9" ht="30" customHeight="1">
      <c r="A1" s="263"/>
      <c r="B1" s="263"/>
      <c r="C1" s="263"/>
      <c r="D1" s="263"/>
      <c r="E1" s="263"/>
      <c r="F1" s="263"/>
      <c r="G1" s="263"/>
      <c r="H1" s="263"/>
      <c r="I1" s="263"/>
    </row>
    <row r="2" spans="1:9" ht="30" customHeight="1">
      <c r="A2" s="264"/>
      <c r="B2" s="264"/>
      <c r="C2" s="264"/>
      <c r="D2" s="264"/>
      <c r="E2" s="264"/>
      <c r="F2" s="264"/>
      <c r="G2" s="264"/>
      <c r="H2" s="264"/>
      <c r="I2" s="264"/>
    </row>
    <row r="3" spans="1:9" ht="23.25">
      <c r="A3" s="131"/>
      <c r="B3" s="131"/>
      <c r="C3" s="131"/>
      <c r="D3" s="131"/>
      <c r="E3" s="131"/>
      <c r="F3" s="131"/>
      <c r="G3" s="131"/>
      <c r="H3" s="130"/>
      <c r="I3" s="130"/>
    </row>
    <row r="4" spans="1:9" ht="23.25">
      <c r="A4" s="265" t="s">
        <v>151</v>
      </c>
      <c r="B4" s="265"/>
      <c r="C4" s="265"/>
      <c r="D4" s="265"/>
      <c r="E4" s="265"/>
      <c r="F4" s="265"/>
      <c r="G4" s="265"/>
      <c r="H4" s="265"/>
      <c r="I4" s="265"/>
    </row>
    <row r="5" spans="1:9" ht="4.5" customHeight="1">
      <c r="A5" s="266"/>
      <c r="B5" s="266"/>
      <c r="C5" s="266"/>
      <c r="D5" s="266"/>
      <c r="E5" s="266"/>
      <c r="F5" s="266"/>
      <c r="G5" s="266"/>
      <c r="H5" s="266"/>
      <c r="I5" s="266"/>
    </row>
    <row r="6" spans="1:9" ht="23.25" customHeight="1">
      <c r="A6" s="267" t="s">
        <v>220</v>
      </c>
      <c r="B6" s="267"/>
      <c r="C6" s="267"/>
      <c r="D6" s="267"/>
      <c r="E6" s="267"/>
      <c r="F6" s="267"/>
      <c r="G6" s="267"/>
      <c r="H6" s="267"/>
      <c r="I6" s="267"/>
    </row>
    <row r="7" spans="1:9" ht="23.25" customHeight="1">
      <c r="A7" s="114" t="s">
        <v>316</v>
      </c>
      <c r="B7" s="115"/>
      <c r="C7" s="115"/>
      <c r="D7" s="115"/>
      <c r="E7" s="115"/>
      <c r="F7" s="115"/>
      <c r="G7" s="261" t="s">
        <v>301</v>
      </c>
      <c r="H7" s="262"/>
      <c r="I7" s="117">
        <v>1</v>
      </c>
    </row>
    <row r="8" spans="1:9" ht="23.25" customHeight="1">
      <c r="A8" s="248" t="s">
        <v>157</v>
      </c>
      <c r="B8" s="249"/>
      <c r="C8" s="249"/>
      <c r="D8" s="249"/>
      <c r="E8" s="249"/>
      <c r="F8" s="250"/>
      <c r="G8" s="246" t="s">
        <v>319</v>
      </c>
      <c r="H8" s="247"/>
      <c r="I8" s="268"/>
    </row>
    <row r="9" spans="1:9" ht="23.25" customHeight="1">
      <c r="A9" s="269" t="s">
        <v>219</v>
      </c>
      <c r="B9" s="269"/>
      <c r="C9" s="269"/>
      <c r="D9" s="269"/>
      <c r="E9" s="269"/>
      <c r="F9" s="269"/>
      <c r="G9" s="269"/>
      <c r="H9" s="269"/>
      <c r="I9" s="269"/>
    </row>
    <row r="10" spans="1:9" ht="23.25" customHeight="1">
      <c r="A10" s="248" t="s">
        <v>237</v>
      </c>
      <c r="B10" s="249"/>
      <c r="C10" s="249"/>
      <c r="D10" s="249"/>
      <c r="E10" s="249"/>
      <c r="F10" s="250"/>
      <c r="G10" s="246" t="s">
        <v>292</v>
      </c>
      <c r="H10" s="247"/>
      <c r="I10" s="118">
        <v>40816</v>
      </c>
    </row>
    <row r="11" spans="1:9" ht="23.25" customHeight="1">
      <c r="A11" s="253" t="s">
        <v>159</v>
      </c>
      <c r="B11" s="254"/>
      <c r="C11" s="255"/>
      <c r="D11" s="119" t="s">
        <v>293</v>
      </c>
      <c r="E11" s="245"/>
      <c r="F11" s="245"/>
      <c r="G11" s="259" t="s">
        <v>302</v>
      </c>
      <c r="H11" s="260"/>
      <c r="I11" s="214"/>
    </row>
    <row r="12" spans="1:8" ht="3.75" customHeight="1">
      <c r="A12" s="256"/>
      <c r="B12" s="256"/>
      <c r="C12" s="256"/>
      <c r="D12" s="256"/>
      <c r="E12" s="256"/>
      <c r="F12" s="256"/>
      <c r="G12" s="256"/>
      <c r="H12" s="256"/>
    </row>
    <row r="13" spans="1:9" s="137" customFormat="1" ht="12.75">
      <c r="A13" s="101" t="s">
        <v>152</v>
      </c>
      <c r="B13" s="257" t="s">
        <v>19</v>
      </c>
      <c r="C13" s="257" t="s">
        <v>153</v>
      </c>
      <c r="D13" s="257" t="s">
        <v>52</v>
      </c>
      <c r="E13" s="257" t="s">
        <v>49</v>
      </c>
      <c r="F13" s="243" t="s">
        <v>154</v>
      </c>
      <c r="G13" s="244"/>
      <c r="H13" s="243" t="s">
        <v>155</v>
      </c>
      <c r="I13" s="244"/>
    </row>
    <row r="14" spans="1:9" s="137" customFormat="1" ht="13.5" thickBot="1">
      <c r="A14" s="116" t="s">
        <v>156</v>
      </c>
      <c r="B14" s="258"/>
      <c r="C14" s="258"/>
      <c r="D14" s="258"/>
      <c r="E14" s="258"/>
      <c r="F14" s="100" t="s">
        <v>55</v>
      </c>
      <c r="G14" s="101" t="s">
        <v>44</v>
      </c>
      <c r="H14" s="100" t="s">
        <v>55</v>
      </c>
      <c r="I14" s="101" t="s">
        <v>44</v>
      </c>
    </row>
    <row r="15" spans="1:9" s="137" customFormat="1" ht="12.75">
      <c r="A15" s="138"/>
      <c r="B15" s="102" t="s">
        <v>160</v>
      </c>
      <c r="C15" s="103" t="s">
        <v>21</v>
      </c>
      <c r="D15" s="104"/>
      <c r="E15" s="105"/>
      <c r="F15" s="105"/>
      <c r="G15" s="104"/>
      <c r="H15" s="105"/>
      <c r="I15" s="104"/>
    </row>
    <row r="16" spans="1:9" s="137" customFormat="1" ht="12.75">
      <c r="A16" s="139" t="s">
        <v>221</v>
      </c>
      <c r="B16" s="106" t="s">
        <v>7</v>
      </c>
      <c r="C16" s="76" t="s">
        <v>222</v>
      </c>
      <c r="D16" s="77" t="s">
        <v>47</v>
      </c>
      <c r="E16" s="107">
        <v>200</v>
      </c>
      <c r="F16" s="132"/>
      <c r="G16" s="107">
        <f>F16*E16</f>
        <v>0</v>
      </c>
      <c r="H16" s="8">
        <f>F16*($I$11+100%)</f>
        <v>0</v>
      </c>
      <c r="I16" s="8">
        <f>H16*E16</f>
        <v>0</v>
      </c>
    </row>
    <row r="17" spans="1:9" s="137" customFormat="1" ht="25.5">
      <c r="A17" s="78">
        <v>72881</v>
      </c>
      <c r="B17" s="84" t="s">
        <v>8</v>
      </c>
      <c r="C17" s="76" t="s">
        <v>224</v>
      </c>
      <c r="D17" s="77" t="s">
        <v>56</v>
      </c>
      <c r="E17" s="8">
        <v>160.44</v>
      </c>
      <c r="F17" s="133"/>
      <c r="G17" s="107">
        <f>F17*E17</f>
        <v>0</v>
      </c>
      <c r="H17" s="8">
        <f>F17*($I$11+100%)</f>
        <v>0</v>
      </c>
      <c r="I17" s="8">
        <f>H17*E17</f>
        <v>0</v>
      </c>
    </row>
    <row r="18" spans="1:9" s="137" customFormat="1" ht="51">
      <c r="A18" s="78" t="s">
        <v>225</v>
      </c>
      <c r="B18" s="84" t="s">
        <v>9</v>
      </c>
      <c r="C18" s="76" t="s">
        <v>279</v>
      </c>
      <c r="D18" s="77" t="s">
        <v>47</v>
      </c>
      <c r="E18" s="8">
        <v>0.25</v>
      </c>
      <c r="F18" s="133"/>
      <c r="G18" s="107">
        <f>F18*E18</f>
        <v>0</v>
      </c>
      <c r="H18" s="8">
        <f>F18*($I$11+100%)</f>
        <v>0</v>
      </c>
      <c r="I18" s="8">
        <f>H18*E18</f>
        <v>0</v>
      </c>
    </row>
    <row r="19" spans="1:9" s="137" customFormat="1" ht="25.5">
      <c r="A19" s="78" t="s">
        <v>227</v>
      </c>
      <c r="B19" s="106" t="s">
        <v>10</v>
      </c>
      <c r="C19" s="76" t="s">
        <v>226</v>
      </c>
      <c r="D19" s="77" t="s">
        <v>47</v>
      </c>
      <c r="E19" s="108">
        <f>4.5/100</f>
        <v>0.045</v>
      </c>
      <c r="F19" s="133"/>
      <c r="G19" s="107">
        <f>F19*E19</f>
        <v>0</v>
      </c>
      <c r="H19" s="8">
        <f>F19*($I$11+100%)</f>
        <v>0</v>
      </c>
      <c r="I19" s="8">
        <f>H19*E19</f>
        <v>0</v>
      </c>
    </row>
    <row r="20" spans="1:9" s="137" customFormat="1" ht="39.75" customHeight="1">
      <c r="A20" s="140" t="s">
        <v>161</v>
      </c>
      <c r="B20" s="84" t="s">
        <v>318</v>
      </c>
      <c r="C20" s="76" t="s">
        <v>223</v>
      </c>
      <c r="D20" s="77" t="s">
        <v>47</v>
      </c>
      <c r="E20" s="8">
        <v>40.23</v>
      </c>
      <c r="F20" s="133"/>
      <c r="G20" s="107">
        <f>F20*E20</f>
        <v>0</v>
      </c>
      <c r="H20" s="8">
        <f>F20*($I$11+100%)</f>
        <v>0</v>
      </c>
      <c r="I20" s="8">
        <f>H20*E20</f>
        <v>0</v>
      </c>
    </row>
    <row r="21" spans="1:9" s="143" customFormat="1" ht="12.75">
      <c r="A21" s="141"/>
      <c r="B21" s="85"/>
      <c r="C21" s="142" t="s">
        <v>162</v>
      </c>
      <c r="D21" s="74"/>
      <c r="E21" s="109"/>
      <c r="F21" s="121"/>
      <c r="G21" s="75">
        <f>SUM(G16:G20)</f>
        <v>0</v>
      </c>
      <c r="H21" s="75"/>
      <c r="I21" s="75">
        <f>SUM(I16:I20)</f>
        <v>0</v>
      </c>
    </row>
    <row r="22" spans="1:9" s="137" customFormat="1" ht="12.75">
      <c r="A22" s="144"/>
      <c r="B22" s="145"/>
      <c r="C22" s="146"/>
      <c r="D22" s="72"/>
      <c r="E22" s="98"/>
      <c r="F22" s="120"/>
      <c r="G22" s="8"/>
      <c r="H22" s="8"/>
      <c r="I22" s="8"/>
    </row>
    <row r="23" spans="1:9" s="137" customFormat="1" ht="12.75">
      <c r="A23" s="144"/>
      <c r="B23" s="82" t="s">
        <v>163</v>
      </c>
      <c r="C23" s="85" t="s">
        <v>164</v>
      </c>
      <c r="D23" s="74"/>
      <c r="E23" s="75"/>
      <c r="F23" s="120"/>
      <c r="G23" s="8"/>
      <c r="H23" s="8"/>
      <c r="I23" s="8"/>
    </row>
    <row r="24" spans="1:9" s="137" customFormat="1" ht="25.5">
      <c r="A24" s="140" t="s">
        <v>165</v>
      </c>
      <c r="B24" s="83" t="s">
        <v>58</v>
      </c>
      <c r="C24" s="78" t="s">
        <v>146</v>
      </c>
      <c r="D24" s="72" t="s">
        <v>51</v>
      </c>
      <c r="E24" s="8">
        <v>24</v>
      </c>
      <c r="F24" s="133"/>
      <c r="G24" s="107">
        <f aca="true" t="shared" si="0" ref="G24:G33">F24*E24</f>
        <v>0</v>
      </c>
      <c r="H24" s="8">
        <f aca="true" t="shared" si="1" ref="H24:H33">F24*($I$11+100%)</f>
        <v>0</v>
      </c>
      <c r="I24" s="8">
        <f aca="true" t="shared" si="2" ref="I24:I33">H24*E24</f>
        <v>0</v>
      </c>
    </row>
    <row r="25" spans="1:9" s="137" customFormat="1" ht="12.75">
      <c r="A25" s="147" t="s">
        <v>268</v>
      </c>
      <c r="B25" s="83" t="s">
        <v>11</v>
      </c>
      <c r="C25" s="78" t="s">
        <v>135</v>
      </c>
      <c r="D25" s="72" t="s">
        <v>53</v>
      </c>
      <c r="E25" s="8">
        <v>4.01</v>
      </c>
      <c r="F25" s="133"/>
      <c r="G25" s="107">
        <f t="shared" si="0"/>
        <v>0</v>
      </c>
      <c r="H25" s="8">
        <f t="shared" si="1"/>
        <v>0</v>
      </c>
      <c r="I25" s="8">
        <f t="shared" si="2"/>
        <v>0</v>
      </c>
    </row>
    <row r="26" spans="1:9" s="137" customFormat="1" ht="12.75">
      <c r="A26" s="148" t="s">
        <v>228</v>
      </c>
      <c r="B26" s="83" t="s">
        <v>59</v>
      </c>
      <c r="C26" s="78" t="s">
        <v>54</v>
      </c>
      <c r="D26" s="72" t="s">
        <v>47</v>
      </c>
      <c r="E26" s="8">
        <v>16.02</v>
      </c>
      <c r="F26" s="133"/>
      <c r="G26" s="107">
        <f t="shared" si="0"/>
        <v>0</v>
      </c>
      <c r="H26" s="8">
        <f t="shared" si="1"/>
        <v>0</v>
      </c>
      <c r="I26" s="8">
        <f t="shared" si="2"/>
        <v>0</v>
      </c>
    </row>
    <row r="27" spans="1:9" s="137" customFormat="1" ht="25.5">
      <c r="A27" s="140" t="s">
        <v>229</v>
      </c>
      <c r="B27" s="83" t="s">
        <v>60</v>
      </c>
      <c r="C27" s="78" t="s">
        <v>111</v>
      </c>
      <c r="D27" s="72" t="s">
        <v>53</v>
      </c>
      <c r="E27" s="8">
        <v>0.8</v>
      </c>
      <c r="F27" s="133"/>
      <c r="G27" s="107">
        <f t="shared" si="0"/>
        <v>0</v>
      </c>
      <c r="H27" s="8">
        <f t="shared" si="1"/>
        <v>0</v>
      </c>
      <c r="I27" s="8">
        <f t="shared" si="2"/>
        <v>0</v>
      </c>
    </row>
    <row r="28" spans="1:9" s="137" customFormat="1" ht="38.25">
      <c r="A28" s="147" t="s">
        <v>261</v>
      </c>
      <c r="B28" s="83" t="s">
        <v>61</v>
      </c>
      <c r="C28" s="78" t="s">
        <v>262</v>
      </c>
      <c r="D28" s="72" t="s">
        <v>47</v>
      </c>
      <c r="E28" s="8">
        <v>16.02</v>
      </c>
      <c r="F28" s="133"/>
      <c r="G28" s="107">
        <f t="shared" si="0"/>
        <v>0</v>
      </c>
      <c r="H28" s="8">
        <f t="shared" si="1"/>
        <v>0</v>
      </c>
      <c r="I28" s="8">
        <f t="shared" si="2"/>
        <v>0</v>
      </c>
    </row>
    <row r="29" spans="1:9" s="137" customFormat="1" ht="12.75">
      <c r="A29" s="140" t="s">
        <v>230</v>
      </c>
      <c r="B29" s="83" t="s">
        <v>62</v>
      </c>
      <c r="C29" s="78" t="s">
        <v>231</v>
      </c>
      <c r="D29" s="72" t="s">
        <v>53</v>
      </c>
      <c r="E29" s="8">
        <v>0.89</v>
      </c>
      <c r="F29" s="133"/>
      <c r="G29" s="107">
        <f t="shared" si="0"/>
        <v>0</v>
      </c>
      <c r="H29" s="8">
        <f t="shared" si="1"/>
        <v>0</v>
      </c>
      <c r="I29" s="8">
        <f t="shared" si="2"/>
        <v>0</v>
      </c>
    </row>
    <row r="30" spans="1:9" s="137" customFormat="1" ht="25.5">
      <c r="A30" s="140" t="s">
        <v>232</v>
      </c>
      <c r="B30" s="83" t="s">
        <v>63</v>
      </c>
      <c r="C30" s="78" t="s">
        <v>233</v>
      </c>
      <c r="D30" s="72" t="s">
        <v>53</v>
      </c>
      <c r="E30" s="8">
        <v>0.89</v>
      </c>
      <c r="F30" s="133"/>
      <c r="G30" s="107">
        <f t="shared" si="0"/>
        <v>0</v>
      </c>
      <c r="H30" s="8">
        <f t="shared" si="1"/>
        <v>0</v>
      </c>
      <c r="I30" s="8">
        <f t="shared" si="2"/>
        <v>0</v>
      </c>
    </row>
    <row r="31" spans="1:9" s="137" customFormat="1" ht="12.75">
      <c r="A31" s="140" t="s">
        <v>234</v>
      </c>
      <c r="B31" s="83" t="s">
        <v>64</v>
      </c>
      <c r="C31" s="78" t="s">
        <v>235</v>
      </c>
      <c r="D31" s="72" t="s">
        <v>48</v>
      </c>
      <c r="E31" s="8">
        <v>25.9</v>
      </c>
      <c r="F31" s="133"/>
      <c r="G31" s="107">
        <f t="shared" si="0"/>
        <v>0</v>
      </c>
      <c r="H31" s="8">
        <f t="shared" si="1"/>
        <v>0</v>
      </c>
      <c r="I31" s="8">
        <f t="shared" si="2"/>
        <v>0</v>
      </c>
    </row>
    <row r="32" spans="1:9" s="137" customFormat="1" ht="25.5">
      <c r="A32" s="149" t="s">
        <v>267</v>
      </c>
      <c r="B32" s="83" t="s">
        <v>65</v>
      </c>
      <c r="C32" s="78" t="s">
        <v>266</v>
      </c>
      <c r="D32" s="72" t="s">
        <v>47</v>
      </c>
      <c r="E32" s="8">
        <v>22.03</v>
      </c>
      <c r="F32" s="133"/>
      <c r="G32" s="107">
        <f t="shared" si="0"/>
        <v>0</v>
      </c>
      <c r="H32" s="8">
        <f t="shared" si="1"/>
        <v>0</v>
      </c>
      <c r="I32" s="8">
        <f t="shared" si="2"/>
        <v>0</v>
      </c>
    </row>
    <row r="33" spans="1:9" s="137" customFormat="1" ht="25.5">
      <c r="A33" s="148" t="s">
        <v>236</v>
      </c>
      <c r="B33" s="83" t="s">
        <v>112</v>
      </c>
      <c r="C33" s="78" t="s">
        <v>305</v>
      </c>
      <c r="D33" s="72" t="s">
        <v>53</v>
      </c>
      <c r="E33" s="8">
        <v>6.79</v>
      </c>
      <c r="F33" s="133"/>
      <c r="G33" s="107">
        <f t="shared" si="0"/>
        <v>0</v>
      </c>
      <c r="H33" s="8">
        <f t="shared" si="1"/>
        <v>0</v>
      </c>
      <c r="I33" s="8">
        <f t="shared" si="2"/>
        <v>0</v>
      </c>
    </row>
    <row r="34" spans="1:9" s="143" customFormat="1" ht="12.75">
      <c r="A34" s="141"/>
      <c r="B34" s="85"/>
      <c r="C34" s="142" t="s">
        <v>166</v>
      </c>
      <c r="D34" s="74"/>
      <c r="E34" s="109"/>
      <c r="F34" s="121"/>
      <c r="G34" s="75">
        <f>SUM(G24:G33)</f>
        <v>0</v>
      </c>
      <c r="H34" s="75"/>
      <c r="I34" s="75">
        <f>SUM(I24:I33)</f>
        <v>0</v>
      </c>
    </row>
    <row r="35" spans="1:9" s="137" customFormat="1" ht="12.75">
      <c r="A35" s="144"/>
      <c r="B35" s="145"/>
      <c r="C35" s="146"/>
      <c r="D35" s="72"/>
      <c r="E35" s="98"/>
      <c r="F35" s="120"/>
      <c r="G35" s="8"/>
      <c r="H35" s="8"/>
      <c r="I35" s="8"/>
    </row>
    <row r="36" spans="1:9" s="137" customFormat="1" ht="12.75">
      <c r="A36" s="144"/>
      <c r="B36" s="82" t="s">
        <v>167</v>
      </c>
      <c r="C36" s="79" t="s">
        <v>168</v>
      </c>
      <c r="D36" s="74"/>
      <c r="E36" s="75"/>
      <c r="F36" s="120"/>
      <c r="G36" s="8"/>
      <c r="H36" s="8"/>
      <c r="I36" s="8"/>
    </row>
    <row r="37" spans="1:9" s="137" customFormat="1" ht="38.25">
      <c r="A37" s="147" t="s">
        <v>263</v>
      </c>
      <c r="B37" s="83" t="s">
        <v>12</v>
      </c>
      <c r="C37" s="78" t="s">
        <v>282</v>
      </c>
      <c r="D37" s="72" t="s">
        <v>47</v>
      </c>
      <c r="E37" s="8">
        <v>7.35</v>
      </c>
      <c r="F37" s="133"/>
      <c r="G37" s="107">
        <f aca="true" t="shared" si="3" ref="G37:G42">F37*E37</f>
        <v>0</v>
      </c>
      <c r="H37" s="8">
        <f aca="true" t="shared" si="4" ref="H37:H42">F37*($I$11+100%)</f>
        <v>0</v>
      </c>
      <c r="I37" s="8">
        <f aca="true" t="shared" si="5" ref="I37:I42">H37*E37</f>
        <v>0</v>
      </c>
    </row>
    <row r="38" spans="1:9" s="137" customFormat="1" ht="12.75">
      <c r="A38" s="140" t="s">
        <v>230</v>
      </c>
      <c r="B38" s="83" t="s">
        <v>13</v>
      </c>
      <c r="C38" s="78" t="s">
        <v>241</v>
      </c>
      <c r="D38" s="72" t="s">
        <v>53</v>
      </c>
      <c r="E38" s="8">
        <v>0.24</v>
      </c>
      <c r="F38" s="133"/>
      <c r="G38" s="107">
        <f t="shared" si="3"/>
        <v>0</v>
      </c>
      <c r="H38" s="8">
        <f t="shared" si="4"/>
        <v>0</v>
      </c>
      <c r="I38" s="8">
        <f t="shared" si="5"/>
        <v>0</v>
      </c>
    </row>
    <row r="39" spans="1:9" s="137" customFormat="1" ht="12.75" customHeight="1">
      <c r="A39" s="148" t="s">
        <v>238</v>
      </c>
      <c r="B39" s="83" t="s">
        <v>14</v>
      </c>
      <c r="C39" s="78" t="s">
        <v>239</v>
      </c>
      <c r="D39" s="72" t="s">
        <v>53</v>
      </c>
      <c r="E39" s="8">
        <v>0.24</v>
      </c>
      <c r="F39" s="133"/>
      <c r="G39" s="107">
        <f t="shared" si="3"/>
        <v>0</v>
      </c>
      <c r="H39" s="8">
        <f t="shared" si="4"/>
        <v>0</v>
      </c>
      <c r="I39" s="8">
        <f t="shared" si="5"/>
        <v>0</v>
      </c>
    </row>
    <row r="40" spans="1:9" s="137" customFormat="1" ht="12.75">
      <c r="A40" s="140" t="s">
        <v>234</v>
      </c>
      <c r="B40" s="83" t="s">
        <v>45</v>
      </c>
      <c r="C40" s="78" t="s">
        <v>235</v>
      </c>
      <c r="D40" s="72" t="s">
        <v>48</v>
      </c>
      <c r="E40" s="8">
        <v>12.95</v>
      </c>
      <c r="F40" s="133"/>
      <c r="G40" s="107">
        <f t="shared" si="3"/>
        <v>0</v>
      </c>
      <c r="H40" s="8">
        <f t="shared" si="4"/>
        <v>0</v>
      </c>
      <c r="I40" s="8">
        <f t="shared" si="5"/>
        <v>0</v>
      </c>
    </row>
    <row r="41" spans="1:9" s="137" customFormat="1" ht="29.25" customHeight="1">
      <c r="A41" s="140" t="s">
        <v>169</v>
      </c>
      <c r="B41" s="83" t="s">
        <v>46</v>
      </c>
      <c r="C41" s="78" t="s">
        <v>110</v>
      </c>
      <c r="D41" s="72" t="s">
        <v>47</v>
      </c>
      <c r="E41" s="8">
        <v>5.03</v>
      </c>
      <c r="F41" s="133"/>
      <c r="G41" s="107">
        <f t="shared" si="3"/>
        <v>0</v>
      </c>
      <c r="H41" s="8">
        <f t="shared" si="4"/>
        <v>0</v>
      </c>
      <c r="I41" s="8">
        <f t="shared" si="5"/>
        <v>0</v>
      </c>
    </row>
    <row r="42" spans="1:9" s="137" customFormat="1" ht="12.75">
      <c r="A42" s="140" t="s">
        <v>170</v>
      </c>
      <c r="B42" s="83" t="s">
        <v>240</v>
      </c>
      <c r="C42" s="78" t="s">
        <v>136</v>
      </c>
      <c r="D42" s="72" t="s">
        <v>51</v>
      </c>
      <c r="E42" s="8">
        <v>17.6</v>
      </c>
      <c r="F42" s="133"/>
      <c r="G42" s="107">
        <f t="shared" si="3"/>
        <v>0</v>
      </c>
      <c r="H42" s="8">
        <f t="shared" si="4"/>
        <v>0</v>
      </c>
      <c r="I42" s="8">
        <f t="shared" si="5"/>
        <v>0</v>
      </c>
    </row>
    <row r="43" spans="1:9" s="137" customFormat="1" ht="12.75">
      <c r="A43" s="140"/>
      <c r="B43" s="83"/>
      <c r="C43" s="142" t="s">
        <v>171</v>
      </c>
      <c r="D43" s="72"/>
      <c r="E43" s="8"/>
      <c r="F43" s="120"/>
      <c r="G43" s="75">
        <f>SUM(G37:G42)</f>
        <v>0</v>
      </c>
      <c r="H43" s="75"/>
      <c r="I43" s="75">
        <f>SUM(I37:I42)</f>
        <v>0</v>
      </c>
    </row>
    <row r="44" spans="1:9" s="137" customFormat="1" ht="12.75">
      <c r="A44" s="140"/>
      <c r="B44" s="83"/>
      <c r="C44" s="142"/>
      <c r="D44" s="72"/>
      <c r="E44" s="8"/>
      <c r="F44" s="120"/>
      <c r="G44" s="75"/>
      <c r="H44" s="75"/>
      <c r="I44" s="75"/>
    </row>
    <row r="45" spans="1:9" s="137" customFormat="1" ht="12.75">
      <c r="A45" s="69"/>
      <c r="B45" s="82" t="s">
        <v>172</v>
      </c>
      <c r="C45" s="86" t="s">
        <v>173</v>
      </c>
      <c r="D45" s="74"/>
      <c r="E45" s="75"/>
      <c r="F45" s="120"/>
      <c r="G45" s="8"/>
      <c r="H45" s="8"/>
      <c r="I45" s="8"/>
    </row>
    <row r="46" spans="1:9" s="137" customFormat="1" ht="40.5" customHeight="1">
      <c r="A46" s="150" t="s">
        <v>306</v>
      </c>
      <c r="B46" s="83" t="s">
        <v>34</v>
      </c>
      <c r="C46" s="80" t="s">
        <v>5</v>
      </c>
      <c r="D46" s="73" t="s">
        <v>47</v>
      </c>
      <c r="E46" s="10">
        <v>122.62</v>
      </c>
      <c r="F46" s="133"/>
      <c r="G46" s="107">
        <f>F46*E46</f>
        <v>0</v>
      </c>
      <c r="H46" s="8">
        <f>F46*($I$11+100%)</f>
        <v>0</v>
      </c>
      <c r="I46" s="8">
        <f>H46*E46</f>
        <v>0</v>
      </c>
    </row>
    <row r="47" spans="1:9" s="137" customFormat="1" ht="39.75" customHeight="1">
      <c r="A47" s="150">
        <v>6519</v>
      </c>
      <c r="B47" s="83" t="s">
        <v>6</v>
      </c>
      <c r="C47" s="80" t="s">
        <v>4</v>
      </c>
      <c r="D47" s="73" t="s">
        <v>47</v>
      </c>
      <c r="E47" s="10">
        <v>0.68</v>
      </c>
      <c r="F47" s="133"/>
      <c r="G47" s="107">
        <f>F47*E47</f>
        <v>0</v>
      </c>
      <c r="H47" s="8">
        <f>F47*($I$11+100%)</f>
        <v>0</v>
      </c>
      <c r="I47" s="8">
        <f>H47*E47</f>
        <v>0</v>
      </c>
    </row>
    <row r="48" spans="1:9" s="143" customFormat="1" ht="12.75">
      <c r="A48" s="151"/>
      <c r="B48" s="82"/>
      <c r="C48" s="142" t="s">
        <v>174</v>
      </c>
      <c r="D48" s="74"/>
      <c r="E48" s="69"/>
      <c r="F48" s="121"/>
      <c r="G48" s="75">
        <f>SUM(G46:G47)</f>
        <v>0</v>
      </c>
      <c r="H48" s="75"/>
      <c r="I48" s="75">
        <f>SUM(I46:I47)</f>
        <v>0</v>
      </c>
    </row>
    <row r="49" spans="1:9" s="137" customFormat="1" ht="12.75">
      <c r="A49" s="9"/>
      <c r="B49" s="83"/>
      <c r="C49" s="78"/>
      <c r="D49" s="72"/>
      <c r="E49" s="8"/>
      <c r="F49" s="120"/>
      <c r="G49" s="8"/>
      <c r="H49" s="8"/>
      <c r="I49" s="8"/>
    </row>
    <row r="50" spans="1:9" s="137" customFormat="1" ht="12.75">
      <c r="A50" s="69"/>
      <c r="B50" s="82" t="s">
        <v>175</v>
      </c>
      <c r="C50" s="79" t="s">
        <v>35</v>
      </c>
      <c r="D50" s="74"/>
      <c r="E50" s="75"/>
      <c r="F50" s="120"/>
      <c r="G50" s="8"/>
      <c r="H50" s="8"/>
      <c r="I50" s="8"/>
    </row>
    <row r="51" spans="1:9" s="137" customFormat="1" ht="25.5" customHeight="1">
      <c r="A51" s="152">
        <v>72076</v>
      </c>
      <c r="B51" s="83" t="s">
        <v>36</v>
      </c>
      <c r="C51" s="78" t="s">
        <v>269</v>
      </c>
      <c r="D51" s="72" t="s">
        <v>47</v>
      </c>
      <c r="E51" s="8">
        <v>46.34</v>
      </c>
      <c r="F51" s="133"/>
      <c r="G51" s="107">
        <f>F51*E51</f>
        <v>0</v>
      </c>
      <c r="H51" s="8">
        <f>F51*($I$11+100%)</f>
        <v>0</v>
      </c>
      <c r="I51" s="8">
        <f>H51*E51</f>
        <v>0</v>
      </c>
    </row>
    <row r="52" spans="1:9" s="137" customFormat="1" ht="12.75">
      <c r="A52" s="153" t="s">
        <v>176</v>
      </c>
      <c r="B52" s="83" t="s">
        <v>37</v>
      </c>
      <c r="C52" s="78" t="s">
        <v>66</v>
      </c>
      <c r="D52" s="72" t="s">
        <v>47</v>
      </c>
      <c r="E52" s="8">
        <v>46.34</v>
      </c>
      <c r="F52" s="133"/>
      <c r="G52" s="107">
        <f>F52*E52</f>
        <v>0</v>
      </c>
      <c r="H52" s="8">
        <f>F52*($I$11+100%)</f>
        <v>0</v>
      </c>
      <c r="I52" s="8">
        <f>H52*E52</f>
        <v>0</v>
      </c>
    </row>
    <row r="53" spans="1:9" s="137" customFormat="1" ht="12.75">
      <c r="A53" s="153" t="s">
        <v>270</v>
      </c>
      <c r="B53" s="83" t="s">
        <v>38</v>
      </c>
      <c r="C53" s="78" t="s">
        <v>67</v>
      </c>
      <c r="D53" s="72" t="s">
        <v>51</v>
      </c>
      <c r="E53" s="8">
        <v>10.96</v>
      </c>
      <c r="F53" s="133"/>
      <c r="G53" s="107">
        <f>F53*E53</f>
        <v>0</v>
      </c>
      <c r="H53" s="8">
        <f>F53*($I$11+100%)</f>
        <v>0</v>
      </c>
      <c r="I53" s="8">
        <f>H53*E53</f>
        <v>0</v>
      </c>
    </row>
    <row r="54" spans="1:9" s="137" customFormat="1" ht="12.75">
      <c r="A54" s="153">
        <v>72106</v>
      </c>
      <c r="B54" s="83" t="s">
        <v>281</v>
      </c>
      <c r="C54" s="78" t="s">
        <v>280</v>
      </c>
      <c r="D54" s="72" t="s">
        <v>51</v>
      </c>
      <c r="E54" s="8">
        <v>11.84</v>
      </c>
      <c r="F54" s="133"/>
      <c r="G54" s="107">
        <f>F54*E54</f>
        <v>0</v>
      </c>
      <c r="H54" s="8">
        <f>F54*($I$11+100%)</f>
        <v>0</v>
      </c>
      <c r="I54" s="8">
        <f>H54*E54</f>
        <v>0</v>
      </c>
    </row>
    <row r="55" spans="1:9" s="143" customFormat="1" ht="12.75">
      <c r="A55" s="154"/>
      <c r="B55" s="82"/>
      <c r="C55" s="142" t="s">
        <v>177</v>
      </c>
      <c r="D55" s="74"/>
      <c r="E55" s="75"/>
      <c r="F55" s="121"/>
      <c r="G55" s="75">
        <f>SUM(G51:G54)</f>
        <v>0</v>
      </c>
      <c r="H55" s="75"/>
      <c r="I55" s="75">
        <f>SUM(I51:I54)</f>
        <v>0</v>
      </c>
    </row>
    <row r="56" spans="1:9" s="137" customFormat="1" ht="12.75">
      <c r="A56" s="9"/>
      <c r="B56" s="83"/>
      <c r="C56" s="142"/>
      <c r="D56" s="72"/>
      <c r="E56" s="8"/>
      <c r="F56" s="120"/>
      <c r="G56" s="8"/>
      <c r="H56" s="8"/>
      <c r="I56" s="8"/>
    </row>
    <row r="57" spans="1:9" s="137" customFormat="1" ht="12.75">
      <c r="A57" s="69"/>
      <c r="B57" s="82" t="s">
        <v>178</v>
      </c>
      <c r="C57" s="79" t="s">
        <v>68</v>
      </c>
      <c r="D57" s="74"/>
      <c r="E57" s="75"/>
      <c r="F57" s="120"/>
      <c r="G57" s="8"/>
      <c r="H57" s="8"/>
      <c r="I57" s="8"/>
    </row>
    <row r="58" spans="1:9" s="137" customFormat="1" ht="25.5">
      <c r="A58" s="155" t="s">
        <v>149</v>
      </c>
      <c r="B58" s="83" t="s">
        <v>15</v>
      </c>
      <c r="C58" s="78" t="s">
        <v>1</v>
      </c>
      <c r="D58" s="72" t="s">
        <v>69</v>
      </c>
      <c r="E58" s="8">
        <v>4</v>
      </c>
      <c r="F58" s="133"/>
      <c r="G58" s="107">
        <f>F58*E58</f>
        <v>0</v>
      </c>
      <c r="H58" s="8">
        <f>F58*($I$11+100%)</f>
        <v>0</v>
      </c>
      <c r="I58" s="8">
        <f>H58*E58</f>
        <v>0</v>
      </c>
    </row>
    <row r="59" spans="1:9" s="137" customFormat="1" ht="25.5">
      <c r="A59" s="153">
        <v>6103</v>
      </c>
      <c r="B59" s="83" t="s">
        <v>16</v>
      </c>
      <c r="C59" s="78" t="s">
        <v>307</v>
      </c>
      <c r="D59" s="72" t="s">
        <v>69</v>
      </c>
      <c r="E59" s="8">
        <v>1</v>
      </c>
      <c r="F59" s="133"/>
      <c r="G59" s="107">
        <f>F59*E59</f>
        <v>0</v>
      </c>
      <c r="H59" s="8">
        <f>F59*($I$11+100%)</f>
        <v>0</v>
      </c>
      <c r="I59" s="8">
        <f>H59*E59</f>
        <v>0</v>
      </c>
    </row>
    <row r="60" spans="1:9" s="137" customFormat="1" ht="12.75">
      <c r="A60" s="155"/>
      <c r="B60" s="83" t="s">
        <v>17</v>
      </c>
      <c r="C60" s="71" t="s">
        <v>70</v>
      </c>
      <c r="D60" s="73"/>
      <c r="E60" s="10"/>
      <c r="F60" s="133"/>
      <c r="G60" s="8"/>
      <c r="H60" s="8"/>
      <c r="I60" s="8"/>
    </row>
    <row r="61" spans="1:9" s="137" customFormat="1" ht="12.75">
      <c r="A61" s="155" t="s">
        <v>242</v>
      </c>
      <c r="B61" s="70"/>
      <c r="C61" s="81" t="s">
        <v>71</v>
      </c>
      <c r="D61" s="73" t="s">
        <v>69</v>
      </c>
      <c r="E61" s="10">
        <v>4</v>
      </c>
      <c r="F61" s="133"/>
      <c r="G61" s="107">
        <f>F61*E61</f>
        <v>0</v>
      </c>
      <c r="H61" s="8">
        <f>F61*($I$11+100%)</f>
        <v>0</v>
      </c>
      <c r="I61" s="8">
        <f>H61*E61</f>
        <v>0</v>
      </c>
    </row>
    <row r="62" spans="1:9" s="137" customFormat="1" ht="12.75">
      <c r="A62" s="155" t="s">
        <v>242</v>
      </c>
      <c r="B62" s="70"/>
      <c r="C62" s="81" t="s">
        <v>72</v>
      </c>
      <c r="D62" s="73" t="s">
        <v>69</v>
      </c>
      <c r="E62" s="10">
        <v>1</v>
      </c>
      <c r="F62" s="133"/>
      <c r="G62" s="107">
        <f>F62*E62</f>
        <v>0</v>
      </c>
      <c r="H62" s="8">
        <f>F62*($I$11+100%)</f>
        <v>0</v>
      </c>
      <c r="I62" s="8">
        <f>H62*E62</f>
        <v>0</v>
      </c>
    </row>
    <row r="63" spans="1:9" s="143" customFormat="1" ht="12.75">
      <c r="A63" s="141"/>
      <c r="B63" s="85"/>
      <c r="C63" s="142" t="s">
        <v>179</v>
      </c>
      <c r="D63" s="74"/>
      <c r="E63" s="109"/>
      <c r="F63" s="121"/>
      <c r="G63" s="75">
        <f>SUM(G58:G62)</f>
        <v>0</v>
      </c>
      <c r="H63" s="75"/>
      <c r="I63" s="75">
        <f>SUM(I58:I62)</f>
        <v>0</v>
      </c>
    </row>
    <row r="64" spans="1:9" s="137" customFormat="1" ht="12.75">
      <c r="A64" s="144"/>
      <c r="B64" s="145"/>
      <c r="C64" s="146"/>
      <c r="D64" s="72"/>
      <c r="E64" s="98"/>
      <c r="F64" s="120"/>
      <c r="G64" s="8"/>
      <c r="H64" s="8"/>
      <c r="I64" s="8"/>
    </row>
    <row r="65" spans="1:9" s="137" customFormat="1" ht="12.75">
      <c r="A65" s="144"/>
      <c r="B65" s="82" t="s">
        <v>180</v>
      </c>
      <c r="C65" s="86" t="s">
        <v>203</v>
      </c>
      <c r="D65" s="74"/>
      <c r="E65" s="75"/>
      <c r="F65" s="120"/>
      <c r="G65" s="8"/>
      <c r="H65" s="8"/>
      <c r="I65" s="8"/>
    </row>
    <row r="66" spans="1:9" s="137" customFormat="1" ht="12.75">
      <c r="A66" s="155" t="s">
        <v>251</v>
      </c>
      <c r="B66" s="87" t="s">
        <v>39</v>
      </c>
      <c r="C66" s="88" t="s">
        <v>109</v>
      </c>
      <c r="D66" s="73" t="s">
        <v>47</v>
      </c>
      <c r="E66" s="10">
        <v>261.36</v>
      </c>
      <c r="F66" s="133"/>
      <c r="G66" s="107">
        <f>F66*E66</f>
        <v>0</v>
      </c>
      <c r="H66" s="8">
        <f>F66*($I$11+100%)</f>
        <v>0</v>
      </c>
      <c r="I66" s="8">
        <f>H66*E66</f>
        <v>0</v>
      </c>
    </row>
    <row r="67" spans="1:9" s="137" customFormat="1" ht="25.5">
      <c r="A67" s="156" t="s">
        <v>322</v>
      </c>
      <c r="B67" s="87" t="s">
        <v>40</v>
      </c>
      <c r="C67" s="88" t="s">
        <v>308</v>
      </c>
      <c r="D67" s="73" t="s">
        <v>47</v>
      </c>
      <c r="E67" s="10">
        <v>261.36</v>
      </c>
      <c r="F67" s="133"/>
      <c r="G67" s="107">
        <f>F67*E67</f>
        <v>0</v>
      </c>
      <c r="H67" s="8">
        <f>F67*($I$11+100%)</f>
        <v>0</v>
      </c>
      <c r="I67" s="8">
        <f>H67*E67</f>
        <v>0</v>
      </c>
    </row>
    <row r="68" spans="1:9" s="137" customFormat="1" ht="12.75">
      <c r="A68" s="155"/>
      <c r="B68" s="87"/>
      <c r="C68" s="142" t="s">
        <v>189</v>
      </c>
      <c r="D68" s="73"/>
      <c r="E68" s="10"/>
      <c r="F68" s="120"/>
      <c r="G68" s="75">
        <f>SUM(G66:G67)</f>
        <v>0</v>
      </c>
      <c r="H68" s="75"/>
      <c r="I68" s="75">
        <f>SUM(I66:I67)</f>
        <v>0</v>
      </c>
    </row>
    <row r="69" spans="1:9" s="137" customFormat="1" ht="12.75">
      <c r="A69" s="10"/>
      <c r="B69" s="87"/>
      <c r="C69" s="80"/>
      <c r="D69" s="73"/>
      <c r="E69" s="10"/>
      <c r="F69" s="120"/>
      <c r="G69" s="8"/>
      <c r="H69" s="8"/>
      <c r="I69" s="8"/>
    </row>
    <row r="70" spans="1:9" s="137" customFormat="1" ht="12.75">
      <c r="A70" s="69"/>
      <c r="B70" s="82" t="s">
        <v>283</v>
      </c>
      <c r="C70" s="86" t="s">
        <v>73</v>
      </c>
      <c r="D70" s="74"/>
      <c r="E70" s="69"/>
      <c r="F70" s="120"/>
      <c r="G70" s="8"/>
      <c r="H70" s="8"/>
      <c r="I70" s="8"/>
    </row>
    <row r="71" spans="1:9" s="137" customFormat="1" ht="12.75">
      <c r="A71" s="153" t="s">
        <v>275</v>
      </c>
      <c r="B71" s="87" t="s">
        <v>41</v>
      </c>
      <c r="C71" s="88" t="s">
        <v>137</v>
      </c>
      <c r="D71" s="73" t="s">
        <v>47</v>
      </c>
      <c r="E71" s="10">
        <v>34.77</v>
      </c>
      <c r="F71" s="133"/>
      <c r="G71" s="107">
        <f>F71*E71</f>
        <v>0</v>
      </c>
      <c r="H71" s="8">
        <f>F71*($I$11+100%)</f>
        <v>0</v>
      </c>
      <c r="I71" s="8">
        <f>H71*E71</f>
        <v>0</v>
      </c>
    </row>
    <row r="72" spans="1:9" s="137" customFormat="1" ht="25.5">
      <c r="A72" s="155" t="s">
        <v>276</v>
      </c>
      <c r="B72" s="87" t="s">
        <v>42</v>
      </c>
      <c r="C72" s="89" t="s">
        <v>309</v>
      </c>
      <c r="D72" s="73" t="s">
        <v>47</v>
      </c>
      <c r="E72" s="10">
        <v>34.77</v>
      </c>
      <c r="F72" s="133"/>
      <c r="G72" s="107">
        <f>F72*E72</f>
        <v>0</v>
      </c>
      <c r="H72" s="8">
        <f>F72*($I$11+100%)</f>
        <v>0</v>
      </c>
      <c r="I72" s="8">
        <f>H72*E72</f>
        <v>0</v>
      </c>
    </row>
    <row r="73" spans="1:9" s="137" customFormat="1" ht="25.5">
      <c r="A73" s="155" t="s">
        <v>252</v>
      </c>
      <c r="B73" s="87" t="s">
        <v>43</v>
      </c>
      <c r="C73" s="89" t="s">
        <v>277</v>
      </c>
      <c r="D73" s="73" t="s">
        <v>47</v>
      </c>
      <c r="E73" s="10">
        <v>21.37</v>
      </c>
      <c r="F73" s="133"/>
      <c r="G73" s="107">
        <f>F73*E73</f>
        <v>0</v>
      </c>
      <c r="H73" s="8">
        <f>F73*($I$11+100%)</f>
        <v>0</v>
      </c>
      <c r="I73" s="8">
        <f>H73*E73</f>
        <v>0</v>
      </c>
    </row>
    <row r="74" spans="1:9" s="137" customFormat="1" ht="12.75">
      <c r="A74" s="155"/>
      <c r="B74" s="87"/>
      <c r="C74" s="142" t="s">
        <v>193</v>
      </c>
      <c r="D74" s="73"/>
      <c r="E74" s="10"/>
      <c r="F74" s="120"/>
      <c r="G74" s="75">
        <f>SUM(G71:G73)</f>
        <v>0</v>
      </c>
      <c r="H74" s="75"/>
      <c r="I74" s="75">
        <f>SUM(I71:I73)</f>
        <v>0</v>
      </c>
    </row>
    <row r="75" spans="1:9" s="137" customFormat="1" ht="12.75">
      <c r="A75" s="10"/>
      <c r="B75" s="87"/>
      <c r="C75" s="71"/>
      <c r="D75" s="73"/>
      <c r="E75" s="10"/>
      <c r="F75" s="120"/>
      <c r="G75" s="8"/>
      <c r="H75" s="8"/>
      <c r="I75" s="8"/>
    </row>
    <row r="76" spans="1:9" s="137" customFormat="1" ht="12.75">
      <c r="A76" s="69"/>
      <c r="B76" s="82" t="s">
        <v>194</v>
      </c>
      <c r="C76" s="79" t="s">
        <v>24</v>
      </c>
      <c r="D76" s="74"/>
      <c r="E76" s="69"/>
      <c r="F76" s="120"/>
      <c r="G76" s="8"/>
      <c r="H76" s="8"/>
      <c r="I76" s="8"/>
    </row>
    <row r="77" spans="1:9" s="137" customFormat="1" ht="12.75">
      <c r="A77" s="155" t="s">
        <v>209</v>
      </c>
      <c r="B77" s="83" t="s">
        <v>18</v>
      </c>
      <c r="C77" s="78" t="s">
        <v>143</v>
      </c>
      <c r="D77" s="72" t="s">
        <v>47</v>
      </c>
      <c r="E77" s="9">
        <v>240.16</v>
      </c>
      <c r="F77" s="133"/>
      <c r="G77" s="107">
        <f>F77*E77</f>
        <v>0</v>
      </c>
      <c r="H77" s="8">
        <f>F77*($I$11+100%)</f>
        <v>0</v>
      </c>
      <c r="I77" s="8">
        <f>H77*E77</f>
        <v>0</v>
      </c>
    </row>
    <row r="78" spans="1:9" s="137" customFormat="1" ht="12.75">
      <c r="A78" s="155" t="s">
        <v>265</v>
      </c>
      <c r="B78" s="83" t="s">
        <v>196</v>
      </c>
      <c r="C78" s="71" t="s">
        <v>264</v>
      </c>
      <c r="D78" s="73" t="s">
        <v>47</v>
      </c>
      <c r="E78" s="157">
        <v>21.2</v>
      </c>
      <c r="F78" s="133"/>
      <c r="G78" s="107">
        <f>F78*E78</f>
        <v>0</v>
      </c>
      <c r="H78" s="8">
        <f>F78*($I$11+100%)</f>
        <v>0</v>
      </c>
      <c r="I78" s="8">
        <f>H78*E78</f>
        <v>0</v>
      </c>
    </row>
    <row r="79" spans="1:9" s="137" customFormat="1" ht="12.75">
      <c r="A79" s="155" t="s">
        <v>210</v>
      </c>
      <c r="B79" s="83" t="s">
        <v>250</v>
      </c>
      <c r="C79" s="71" t="s">
        <v>75</v>
      </c>
      <c r="D79" s="73" t="s">
        <v>47</v>
      </c>
      <c r="E79" s="9">
        <v>32.4</v>
      </c>
      <c r="F79" s="133"/>
      <c r="G79" s="107">
        <f>F79*E79</f>
        <v>0</v>
      </c>
      <c r="H79" s="8">
        <f>F79*($I$11+100%)</f>
        <v>0</v>
      </c>
      <c r="I79" s="8">
        <f>H79*E79</f>
        <v>0</v>
      </c>
    </row>
    <row r="80" spans="1:9" s="137" customFormat="1" ht="12.75">
      <c r="A80" s="144"/>
      <c r="B80" s="145"/>
      <c r="C80" s="142" t="s">
        <v>200</v>
      </c>
      <c r="D80" s="72"/>
      <c r="E80" s="98"/>
      <c r="F80" s="120"/>
      <c r="G80" s="75">
        <f>SUM(G77:G79)</f>
        <v>0</v>
      </c>
      <c r="H80" s="75"/>
      <c r="I80" s="75">
        <f>SUM(I77:I79)</f>
        <v>0</v>
      </c>
    </row>
    <row r="81" spans="1:9" s="137" customFormat="1" ht="12.75">
      <c r="A81" s="10"/>
      <c r="B81" s="87"/>
      <c r="C81" s="71"/>
      <c r="D81" s="73"/>
      <c r="E81" s="10"/>
      <c r="F81" s="120"/>
      <c r="G81" s="8"/>
      <c r="H81" s="8"/>
      <c r="I81" s="8"/>
    </row>
    <row r="82" spans="1:9" s="137" customFormat="1" ht="12.75">
      <c r="A82" s="69"/>
      <c r="B82" s="82" t="s">
        <v>201</v>
      </c>
      <c r="C82" s="79" t="s">
        <v>23</v>
      </c>
      <c r="D82" s="74"/>
      <c r="E82" s="69"/>
      <c r="F82" s="120"/>
      <c r="G82" s="8"/>
      <c r="H82" s="8"/>
      <c r="I82" s="8"/>
    </row>
    <row r="83" spans="1:9" s="137" customFormat="1" ht="12.75">
      <c r="A83" s="153">
        <v>72116</v>
      </c>
      <c r="B83" s="87" t="s">
        <v>74</v>
      </c>
      <c r="C83" s="80" t="s">
        <v>310</v>
      </c>
      <c r="D83" s="73" t="s">
        <v>47</v>
      </c>
      <c r="E83" s="10">
        <v>0.24</v>
      </c>
      <c r="F83" s="133"/>
      <c r="G83" s="107">
        <f>F83*E83</f>
        <v>0</v>
      </c>
      <c r="H83" s="8">
        <f>F83*($I$11+100%)</f>
        <v>0</v>
      </c>
      <c r="I83" s="8">
        <f>H83*E83</f>
        <v>0</v>
      </c>
    </row>
    <row r="84" spans="1:9" s="137" customFormat="1" ht="12.75">
      <c r="A84" s="155"/>
      <c r="B84" s="87"/>
      <c r="C84" s="142" t="s">
        <v>257</v>
      </c>
      <c r="D84" s="73"/>
      <c r="E84" s="10"/>
      <c r="F84" s="120"/>
      <c r="G84" s="75">
        <f>SUM(G83)</f>
        <v>0</v>
      </c>
      <c r="H84" s="75"/>
      <c r="I84" s="75">
        <f>SUM(I83)</f>
        <v>0</v>
      </c>
    </row>
    <row r="85" spans="1:9" s="137" customFormat="1" ht="12.75">
      <c r="A85" s="144"/>
      <c r="B85" s="145"/>
      <c r="C85" s="146"/>
      <c r="D85" s="72"/>
      <c r="E85" s="98"/>
      <c r="F85" s="120"/>
      <c r="G85" s="8"/>
      <c r="H85" s="8"/>
      <c r="I85" s="8"/>
    </row>
    <row r="86" spans="1:9" s="137" customFormat="1" ht="12.75">
      <c r="A86" s="144"/>
      <c r="B86" s="82" t="s">
        <v>202</v>
      </c>
      <c r="C86" s="92" t="s">
        <v>85</v>
      </c>
      <c r="D86" s="74"/>
      <c r="E86" s="69"/>
      <c r="F86" s="120"/>
      <c r="G86" s="8"/>
      <c r="H86" s="8"/>
      <c r="I86" s="8"/>
    </row>
    <row r="87" spans="1:9" s="137" customFormat="1" ht="25.5">
      <c r="A87" s="158" t="s">
        <v>244</v>
      </c>
      <c r="B87" s="83" t="s">
        <v>76</v>
      </c>
      <c r="C87" s="93" t="s">
        <v>243</v>
      </c>
      <c r="D87" s="72" t="s">
        <v>69</v>
      </c>
      <c r="E87" s="9">
        <v>1</v>
      </c>
      <c r="F87" s="133"/>
      <c r="G87" s="107">
        <f aca="true" t="shared" si="6" ref="G87:G105">F87*E87</f>
        <v>0</v>
      </c>
      <c r="H87" s="8">
        <f aca="true" t="shared" si="7" ref="H87:H105">F87*($I$11+100%)</f>
        <v>0</v>
      </c>
      <c r="I87" s="8">
        <f aca="true" t="shared" si="8" ref="I87:I105">H87*E87</f>
        <v>0</v>
      </c>
    </row>
    <row r="88" spans="1:9" s="137" customFormat="1" ht="12.75">
      <c r="A88" s="153">
        <v>72934</v>
      </c>
      <c r="B88" s="83" t="s">
        <v>79</v>
      </c>
      <c r="C88" s="93" t="s">
        <v>245</v>
      </c>
      <c r="D88" s="72" t="s">
        <v>51</v>
      </c>
      <c r="E88" s="9">
        <v>32</v>
      </c>
      <c r="F88" s="133"/>
      <c r="G88" s="107">
        <f t="shared" si="6"/>
        <v>0</v>
      </c>
      <c r="H88" s="8">
        <f t="shared" si="7"/>
        <v>0</v>
      </c>
      <c r="I88" s="8">
        <f t="shared" si="8"/>
        <v>0</v>
      </c>
    </row>
    <row r="89" spans="1:9" s="137" customFormat="1" ht="12.75">
      <c r="A89" s="155"/>
      <c r="B89" s="83" t="s">
        <v>125</v>
      </c>
      <c r="C89" s="93" t="s">
        <v>89</v>
      </c>
      <c r="D89" s="72"/>
      <c r="E89" s="9"/>
      <c r="F89" s="120"/>
      <c r="G89" s="107"/>
      <c r="H89" s="8"/>
      <c r="I89" s="8"/>
    </row>
    <row r="90" spans="1:9" s="137" customFormat="1" ht="12.75">
      <c r="A90" s="155" t="s">
        <v>181</v>
      </c>
      <c r="B90" s="83"/>
      <c r="C90" s="94" t="s">
        <v>90</v>
      </c>
      <c r="D90" s="72" t="s">
        <v>51</v>
      </c>
      <c r="E90" s="9">
        <v>17</v>
      </c>
      <c r="F90" s="133"/>
      <c r="G90" s="107">
        <f t="shared" si="6"/>
        <v>0</v>
      </c>
      <c r="H90" s="8">
        <f t="shared" si="7"/>
        <v>0</v>
      </c>
      <c r="I90" s="8">
        <f t="shared" si="8"/>
        <v>0</v>
      </c>
    </row>
    <row r="91" spans="1:9" s="137" customFormat="1" ht="12.75">
      <c r="A91" s="155" t="s">
        <v>182</v>
      </c>
      <c r="B91" s="83"/>
      <c r="C91" s="94" t="s">
        <v>91</v>
      </c>
      <c r="D91" s="72" t="s">
        <v>51</v>
      </c>
      <c r="E91" s="9">
        <v>26</v>
      </c>
      <c r="F91" s="133"/>
      <c r="G91" s="107">
        <f t="shared" si="6"/>
        <v>0</v>
      </c>
      <c r="H91" s="8">
        <f t="shared" si="7"/>
        <v>0</v>
      </c>
      <c r="I91" s="8">
        <f t="shared" si="8"/>
        <v>0</v>
      </c>
    </row>
    <row r="92" spans="1:9" s="137" customFormat="1" ht="12.75">
      <c r="A92" s="155" t="s">
        <v>183</v>
      </c>
      <c r="B92" s="83"/>
      <c r="C92" s="94" t="s">
        <v>92</v>
      </c>
      <c r="D92" s="72" t="s">
        <v>51</v>
      </c>
      <c r="E92" s="9">
        <v>166</v>
      </c>
      <c r="F92" s="133"/>
      <c r="G92" s="107">
        <f t="shared" si="6"/>
        <v>0</v>
      </c>
      <c r="H92" s="8">
        <f t="shared" si="7"/>
        <v>0</v>
      </c>
      <c r="I92" s="8">
        <f t="shared" si="8"/>
        <v>0</v>
      </c>
    </row>
    <row r="93" spans="1:9" s="137" customFormat="1" ht="12.75">
      <c r="A93" s="155"/>
      <c r="B93" s="83" t="s">
        <v>204</v>
      </c>
      <c r="C93" s="93" t="s">
        <v>95</v>
      </c>
      <c r="D93" s="72"/>
      <c r="E93" s="9"/>
      <c r="F93" s="120"/>
      <c r="G93" s="107"/>
      <c r="H93" s="8"/>
      <c r="I93" s="8"/>
    </row>
    <row r="94" spans="1:9" s="137" customFormat="1" ht="12.75">
      <c r="A94" s="155" t="s">
        <v>272</v>
      </c>
      <c r="B94" s="83"/>
      <c r="C94" s="94" t="s">
        <v>96</v>
      </c>
      <c r="D94" s="72" t="s">
        <v>69</v>
      </c>
      <c r="E94" s="9">
        <v>14</v>
      </c>
      <c r="F94" s="133"/>
      <c r="G94" s="107">
        <f t="shared" si="6"/>
        <v>0</v>
      </c>
      <c r="H94" s="8">
        <f t="shared" si="7"/>
        <v>0</v>
      </c>
      <c r="I94" s="8">
        <f t="shared" si="8"/>
        <v>0</v>
      </c>
    </row>
    <row r="95" spans="1:9" s="137" customFormat="1" ht="12.75">
      <c r="A95" s="155" t="s">
        <v>144</v>
      </c>
      <c r="B95" s="83"/>
      <c r="C95" s="94" t="s">
        <v>97</v>
      </c>
      <c r="D95" s="72" t="s">
        <v>69</v>
      </c>
      <c r="E95" s="9">
        <v>5</v>
      </c>
      <c r="F95" s="133"/>
      <c r="G95" s="107">
        <f t="shared" si="6"/>
        <v>0</v>
      </c>
      <c r="H95" s="8">
        <f t="shared" si="7"/>
        <v>0</v>
      </c>
      <c r="I95" s="8">
        <f t="shared" si="8"/>
        <v>0</v>
      </c>
    </row>
    <row r="96" spans="1:9" s="137" customFormat="1" ht="12.75">
      <c r="A96" s="159" t="s">
        <v>273</v>
      </c>
      <c r="B96" s="83" t="s">
        <v>284</v>
      </c>
      <c r="C96" s="93" t="s">
        <v>274</v>
      </c>
      <c r="D96" s="72" t="s">
        <v>69</v>
      </c>
      <c r="E96" s="9">
        <v>1</v>
      </c>
      <c r="F96" s="133"/>
      <c r="G96" s="107">
        <f t="shared" si="6"/>
        <v>0</v>
      </c>
      <c r="H96" s="8">
        <f t="shared" si="7"/>
        <v>0</v>
      </c>
      <c r="I96" s="8">
        <f t="shared" si="8"/>
        <v>0</v>
      </c>
    </row>
    <row r="97" spans="1:9" s="137" customFormat="1" ht="12.75">
      <c r="A97" s="155" t="s">
        <v>246</v>
      </c>
      <c r="B97" s="83" t="s">
        <v>285</v>
      </c>
      <c r="C97" s="89" t="s">
        <v>184</v>
      </c>
      <c r="D97" s="72" t="s">
        <v>69</v>
      </c>
      <c r="E97" s="9">
        <v>6</v>
      </c>
      <c r="F97" s="133"/>
      <c r="G97" s="107">
        <f t="shared" si="6"/>
        <v>0</v>
      </c>
      <c r="H97" s="8">
        <f t="shared" si="7"/>
        <v>0</v>
      </c>
      <c r="I97" s="8">
        <f t="shared" si="8"/>
        <v>0</v>
      </c>
    </row>
    <row r="98" spans="1:9" s="137" customFormat="1" ht="25.5">
      <c r="A98" s="155" t="s">
        <v>185</v>
      </c>
      <c r="B98" s="83" t="s">
        <v>286</v>
      </c>
      <c r="C98" s="89" t="s">
        <v>101</v>
      </c>
      <c r="D98" s="72" t="s">
        <v>69</v>
      </c>
      <c r="E98" s="9">
        <v>5</v>
      </c>
      <c r="F98" s="133"/>
      <c r="G98" s="107">
        <f t="shared" si="6"/>
        <v>0</v>
      </c>
      <c r="H98" s="8">
        <f t="shared" si="7"/>
        <v>0</v>
      </c>
      <c r="I98" s="8">
        <f t="shared" si="8"/>
        <v>0</v>
      </c>
    </row>
    <row r="99" spans="1:9" s="137" customFormat="1" ht="12.75">
      <c r="A99" s="153">
        <v>72331</v>
      </c>
      <c r="B99" s="83" t="s">
        <v>287</v>
      </c>
      <c r="C99" s="89" t="s">
        <v>0</v>
      </c>
      <c r="D99" s="72" t="s">
        <v>69</v>
      </c>
      <c r="E99" s="9">
        <v>1</v>
      </c>
      <c r="F99" s="133"/>
      <c r="G99" s="107">
        <f t="shared" si="6"/>
        <v>0</v>
      </c>
      <c r="H99" s="8">
        <f t="shared" si="7"/>
        <v>0</v>
      </c>
      <c r="I99" s="8">
        <f t="shared" si="8"/>
        <v>0</v>
      </c>
    </row>
    <row r="100" spans="1:9" s="137" customFormat="1" ht="12.75">
      <c r="A100" s="155" t="s">
        <v>186</v>
      </c>
      <c r="B100" s="83" t="s">
        <v>288</v>
      </c>
      <c r="C100" s="89" t="s">
        <v>104</v>
      </c>
      <c r="D100" s="72" t="s">
        <v>69</v>
      </c>
      <c r="E100" s="9">
        <v>1</v>
      </c>
      <c r="F100" s="133"/>
      <c r="G100" s="107">
        <f t="shared" si="6"/>
        <v>0</v>
      </c>
      <c r="H100" s="8">
        <f t="shared" si="7"/>
        <v>0</v>
      </c>
      <c r="I100" s="8">
        <f t="shared" si="8"/>
        <v>0</v>
      </c>
    </row>
    <row r="101" spans="1:9" s="137" customFormat="1" ht="12.75">
      <c r="A101" s="155"/>
      <c r="B101" s="83" t="s">
        <v>289</v>
      </c>
      <c r="C101" s="89" t="s">
        <v>105</v>
      </c>
      <c r="D101" s="72"/>
      <c r="E101" s="9"/>
      <c r="F101" s="120"/>
      <c r="G101" s="107"/>
      <c r="H101" s="8"/>
      <c r="I101" s="8"/>
    </row>
    <row r="102" spans="1:9" s="137" customFormat="1" ht="12.75">
      <c r="A102" s="155" t="s">
        <v>187</v>
      </c>
      <c r="B102" s="83"/>
      <c r="C102" s="95" t="s">
        <v>106</v>
      </c>
      <c r="D102" s="72" t="s">
        <v>69</v>
      </c>
      <c r="E102" s="9">
        <v>1</v>
      </c>
      <c r="F102" s="133"/>
      <c r="G102" s="107">
        <f t="shared" si="6"/>
        <v>0</v>
      </c>
      <c r="H102" s="8">
        <f t="shared" si="7"/>
        <v>0</v>
      </c>
      <c r="I102" s="8">
        <f t="shared" si="8"/>
        <v>0</v>
      </c>
    </row>
    <row r="103" spans="1:9" s="137" customFormat="1" ht="12.75">
      <c r="A103" s="155" t="s">
        <v>188</v>
      </c>
      <c r="B103" s="83"/>
      <c r="C103" s="95" t="s">
        <v>114</v>
      </c>
      <c r="D103" s="72" t="s">
        <v>69</v>
      </c>
      <c r="E103" s="9">
        <v>1</v>
      </c>
      <c r="F103" s="133"/>
      <c r="G103" s="107">
        <f t="shared" si="6"/>
        <v>0</v>
      </c>
      <c r="H103" s="8">
        <f t="shared" si="7"/>
        <v>0</v>
      </c>
      <c r="I103" s="8">
        <f t="shared" si="8"/>
        <v>0</v>
      </c>
    </row>
    <row r="104" spans="1:9" s="137" customFormat="1" ht="12.75">
      <c r="A104" s="155" t="s">
        <v>188</v>
      </c>
      <c r="B104" s="83"/>
      <c r="C104" s="95" t="s">
        <v>113</v>
      </c>
      <c r="D104" s="72" t="s">
        <v>69</v>
      </c>
      <c r="E104" s="9">
        <v>1</v>
      </c>
      <c r="F104" s="133"/>
      <c r="G104" s="107">
        <f t="shared" si="6"/>
        <v>0</v>
      </c>
      <c r="H104" s="8">
        <f t="shared" si="7"/>
        <v>0</v>
      </c>
      <c r="I104" s="8">
        <f t="shared" si="8"/>
        <v>0</v>
      </c>
    </row>
    <row r="105" spans="1:9" s="137" customFormat="1" ht="12.75">
      <c r="A105" s="155" t="s">
        <v>147</v>
      </c>
      <c r="B105" s="83" t="s">
        <v>290</v>
      </c>
      <c r="C105" s="89" t="s">
        <v>148</v>
      </c>
      <c r="D105" s="72" t="s">
        <v>69</v>
      </c>
      <c r="E105" s="9">
        <v>5</v>
      </c>
      <c r="F105" s="133"/>
      <c r="G105" s="107">
        <f t="shared" si="6"/>
        <v>0</v>
      </c>
      <c r="H105" s="8">
        <f t="shared" si="7"/>
        <v>0</v>
      </c>
      <c r="I105" s="8">
        <f t="shared" si="8"/>
        <v>0</v>
      </c>
    </row>
    <row r="106" spans="1:9" s="137" customFormat="1" ht="12.75">
      <c r="A106" s="144"/>
      <c r="B106" s="145"/>
      <c r="C106" s="142" t="s">
        <v>205</v>
      </c>
      <c r="D106" s="72"/>
      <c r="E106" s="98"/>
      <c r="F106" s="120"/>
      <c r="G106" s="75">
        <f>SUM(G87:G105)</f>
        <v>0</v>
      </c>
      <c r="H106" s="75"/>
      <c r="I106" s="75">
        <f>SUM(I87:I105)</f>
        <v>0</v>
      </c>
    </row>
    <row r="107" spans="1:9" s="137" customFormat="1" ht="12.75">
      <c r="A107" s="144"/>
      <c r="B107" s="145"/>
      <c r="C107" s="146"/>
      <c r="D107" s="72"/>
      <c r="E107" s="98"/>
      <c r="F107" s="120"/>
      <c r="G107" s="8"/>
      <c r="H107" s="8"/>
      <c r="I107" s="8"/>
    </row>
    <row r="108" spans="1:9" s="137" customFormat="1" ht="12.75">
      <c r="A108" s="144"/>
      <c r="B108" s="82" t="s">
        <v>206</v>
      </c>
      <c r="C108" s="86" t="s">
        <v>190</v>
      </c>
      <c r="D108" s="74"/>
      <c r="E108" s="69"/>
      <c r="F108" s="120"/>
      <c r="G108" s="8"/>
      <c r="H108" s="8"/>
      <c r="I108" s="8"/>
    </row>
    <row r="109" spans="1:9" s="137" customFormat="1" ht="12.75">
      <c r="A109" s="155" t="s">
        <v>247</v>
      </c>
      <c r="B109" s="87" t="s">
        <v>86</v>
      </c>
      <c r="C109" s="89" t="s">
        <v>145</v>
      </c>
      <c r="D109" s="73" t="s">
        <v>69</v>
      </c>
      <c r="E109" s="10">
        <v>1</v>
      </c>
      <c r="F109" s="134"/>
      <c r="G109" s="107">
        <f aca="true" t="shared" si="9" ref="G109:G121">F109*E109</f>
        <v>0</v>
      </c>
      <c r="H109" s="8">
        <f aca="true" t="shared" si="10" ref="H109:H121">F109*($I$11+100%)</f>
        <v>0</v>
      </c>
      <c r="I109" s="8">
        <f aca="true" t="shared" si="11" ref="I109:I121">H109*E109</f>
        <v>0</v>
      </c>
    </row>
    <row r="110" spans="1:9" s="137" customFormat="1" ht="12.75">
      <c r="A110" s="155"/>
      <c r="B110" s="83" t="s">
        <v>87</v>
      </c>
      <c r="C110" s="90" t="s">
        <v>77</v>
      </c>
      <c r="D110" s="72"/>
      <c r="E110" s="9"/>
      <c r="F110" s="160"/>
      <c r="G110" s="107"/>
      <c r="H110" s="8"/>
      <c r="I110" s="8"/>
    </row>
    <row r="111" spans="1:9" s="137" customFormat="1" ht="12.75">
      <c r="A111" s="155" t="s">
        <v>191</v>
      </c>
      <c r="B111" s="83"/>
      <c r="C111" s="91" t="s">
        <v>115</v>
      </c>
      <c r="D111" s="72" t="s">
        <v>51</v>
      </c>
      <c r="E111" s="9">
        <v>16</v>
      </c>
      <c r="F111" s="134"/>
      <c r="G111" s="107">
        <f t="shared" si="9"/>
        <v>0</v>
      </c>
      <c r="H111" s="8">
        <f t="shared" si="10"/>
        <v>0</v>
      </c>
      <c r="I111" s="8">
        <f t="shared" si="11"/>
        <v>0</v>
      </c>
    </row>
    <row r="112" spans="1:9" s="137" customFormat="1" ht="12.75">
      <c r="A112" s="155" t="s">
        <v>248</v>
      </c>
      <c r="B112" s="83"/>
      <c r="C112" s="91" t="s">
        <v>116</v>
      </c>
      <c r="D112" s="72" t="s">
        <v>51</v>
      </c>
      <c r="E112" s="9">
        <v>16</v>
      </c>
      <c r="F112" s="134"/>
      <c r="G112" s="107">
        <f t="shared" si="9"/>
        <v>0</v>
      </c>
      <c r="H112" s="8">
        <f t="shared" si="10"/>
        <v>0</v>
      </c>
      <c r="I112" s="8">
        <f t="shared" si="11"/>
        <v>0</v>
      </c>
    </row>
    <row r="113" spans="1:9" s="137" customFormat="1" ht="12.75">
      <c r="A113" s="155"/>
      <c r="B113" s="83" t="s">
        <v>88</v>
      </c>
      <c r="C113" s="90" t="s">
        <v>78</v>
      </c>
      <c r="D113" s="72"/>
      <c r="E113" s="9"/>
      <c r="F113" s="160"/>
      <c r="G113" s="107"/>
      <c r="H113" s="8"/>
      <c r="I113" s="8"/>
    </row>
    <row r="114" spans="1:9" s="137" customFormat="1" ht="12.75">
      <c r="A114" s="155" t="s">
        <v>192</v>
      </c>
      <c r="B114" s="83"/>
      <c r="C114" s="91" t="s">
        <v>117</v>
      </c>
      <c r="D114" s="72" t="s">
        <v>69</v>
      </c>
      <c r="E114" s="9">
        <v>3</v>
      </c>
      <c r="F114" s="134"/>
      <c r="G114" s="107">
        <f t="shared" si="9"/>
        <v>0</v>
      </c>
      <c r="H114" s="8">
        <f t="shared" si="10"/>
        <v>0</v>
      </c>
      <c r="I114" s="8">
        <f t="shared" si="11"/>
        <v>0</v>
      </c>
    </row>
    <row r="115" spans="1:9" s="137" customFormat="1" ht="12.75">
      <c r="A115" s="155" t="s">
        <v>2</v>
      </c>
      <c r="B115" s="83" t="s">
        <v>93</v>
      </c>
      <c r="C115" s="90" t="s">
        <v>3</v>
      </c>
      <c r="D115" s="72" t="s">
        <v>69</v>
      </c>
      <c r="E115" s="9">
        <v>1</v>
      </c>
      <c r="F115" s="134"/>
      <c r="G115" s="107">
        <f t="shared" si="9"/>
        <v>0</v>
      </c>
      <c r="H115" s="8">
        <f t="shared" si="10"/>
        <v>0</v>
      </c>
      <c r="I115" s="8">
        <f t="shared" si="11"/>
        <v>0</v>
      </c>
    </row>
    <row r="116" spans="1:9" s="137" customFormat="1" ht="51">
      <c r="A116" s="153">
        <v>6031</v>
      </c>
      <c r="B116" s="83" t="s">
        <v>94</v>
      </c>
      <c r="C116" s="89" t="s">
        <v>313</v>
      </c>
      <c r="D116" s="73" t="s">
        <v>84</v>
      </c>
      <c r="E116" s="10">
        <v>1</v>
      </c>
      <c r="F116" s="134"/>
      <c r="G116" s="107">
        <f t="shared" si="9"/>
        <v>0</v>
      </c>
      <c r="H116" s="8">
        <f t="shared" si="10"/>
        <v>0</v>
      </c>
      <c r="I116" s="8">
        <f t="shared" si="11"/>
        <v>0</v>
      </c>
    </row>
    <row r="117" spans="1:9" s="137" customFormat="1" ht="38.25">
      <c r="A117" s="153">
        <v>6009</v>
      </c>
      <c r="B117" s="83" t="s">
        <v>98</v>
      </c>
      <c r="C117" s="89" t="s">
        <v>314</v>
      </c>
      <c r="D117" s="73" t="s">
        <v>84</v>
      </c>
      <c r="E117" s="10">
        <v>1</v>
      </c>
      <c r="F117" s="134"/>
      <c r="G117" s="107">
        <f t="shared" si="9"/>
        <v>0</v>
      </c>
      <c r="H117" s="8">
        <f t="shared" si="10"/>
        <v>0</v>
      </c>
      <c r="I117" s="8">
        <f t="shared" si="11"/>
        <v>0</v>
      </c>
    </row>
    <row r="118" spans="1:9" s="137" customFormat="1" ht="38.25">
      <c r="A118" s="153">
        <v>6021</v>
      </c>
      <c r="B118" s="83" t="s">
        <v>99</v>
      </c>
      <c r="C118" s="89" t="s">
        <v>311</v>
      </c>
      <c r="D118" s="73" t="s">
        <v>84</v>
      </c>
      <c r="E118" s="10">
        <v>1</v>
      </c>
      <c r="F118" s="134"/>
      <c r="G118" s="107">
        <f t="shared" si="9"/>
        <v>0</v>
      </c>
      <c r="H118" s="8">
        <f t="shared" si="10"/>
        <v>0</v>
      </c>
      <c r="I118" s="8">
        <f t="shared" si="11"/>
        <v>0</v>
      </c>
    </row>
    <row r="119" spans="1:9" s="137" customFormat="1" ht="51">
      <c r="A119" s="153">
        <v>6024</v>
      </c>
      <c r="B119" s="83" t="s">
        <v>100</v>
      </c>
      <c r="C119" s="89" t="s">
        <v>312</v>
      </c>
      <c r="D119" s="73" t="s">
        <v>84</v>
      </c>
      <c r="E119" s="10">
        <v>1</v>
      </c>
      <c r="F119" s="134"/>
      <c r="G119" s="107">
        <f t="shared" si="9"/>
        <v>0</v>
      </c>
      <c r="H119" s="8">
        <f t="shared" si="10"/>
        <v>0</v>
      </c>
      <c r="I119" s="8">
        <f t="shared" si="11"/>
        <v>0</v>
      </c>
    </row>
    <row r="120" spans="1:9" s="137" customFormat="1" ht="38.25">
      <c r="A120" s="153">
        <v>6049</v>
      </c>
      <c r="B120" s="83" t="s">
        <v>102</v>
      </c>
      <c r="C120" s="89" t="s">
        <v>315</v>
      </c>
      <c r="D120" s="73" t="s">
        <v>84</v>
      </c>
      <c r="E120" s="10">
        <v>1</v>
      </c>
      <c r="F120" s="134"/>
      <c r="G120" s="107">
        <f t="shared" si="9"/>
        <v>0</v>
      </c>
      <c r="H120" s="8">
        <f t="shared" si="10"/>
        <v>0</v>
      </c>
      <c r="I120" s="8">
        <f t="shared" si="11"/>
        <v>0</v>
      </c>
    </row>
    <row r="121" spans="1:9" s="137" customFormat="1" ht="25.5">
      <c r="A121" s="155" t="s">
        <v>271</v>
      </c>
      <c r="B121" s="83" t="s">
        <v>103</v>
      </c>
      <c r="C121" s="89" t="s">
        <v>317</v>
      </c>
      <c r="D121" s="73" t="s">
        <v>84</v>
      </c>
      <c r="E121" s="10">
        <v>1</v>
      </c>
      <c r="F121" s="134"/>
      <c r="G121" s="107">
        <f t="shared" si="9"/>
        <v>0</v>
      </c>
      <c r="H121" s="8">
        <f t="shared" si="10"/>
        <v>0</v>
      </c>
      <c r="I121" s="8">
        <f t="shared" si="11"/>
        <v>0</v>
      </c>
    </row>
    <row r="122" spans="1:9" s="137" customFormat="1" ht="12.75">
      <c r="A122" s="155"/>
      <c r="B122" s="87"/>
      <c r="C122" s="142" t="s">
        <v>207</v>
      </c>
      <c r="D122" s="73"/>
      <c r="E122" s="10"/>
      <c r="F122" s="160"/>
      <c r="G122" s="75">
        <f>SUM(G109:G121)</f>
        <v>0</v>
      </c>
      <c r="H122" s="75"/>
      <c r="I122" s="75">
        <f>SUM(I109:I121)</f>
        <v>0</v>
      </c>
    </row>
    <row r="123" spans="1:9" s="137" customFormat="1" ht="12.75">
      <c r="A123" s="144"/>
      <c r="B123" s="83"/>
      <c r="C123" s="91"/>
      <c r="D123" s="72"/>
      <c r="E123" s="9"/>
      <c r="F123" s="120"/>
      <c r="G123" s="8"/>
      <c r="H123" s="8"/>
      <c r="I123" s="8"/>
    </row>
    <row r="124" spans="1:9" s="137" customFormat="1" ht="12.75">
      <c r="A124" s="144"/>
      <c r="B124" s="82" t="s">
        <v>208</v>
      </c>
      <c r="C124" s="86" t="s">
        <v>195</v>
      </c>
      <c r="D124" s="74"/>
      <c r="E124" s="69"/>
      <c r="F124" s="120"/>
      <c r="G124" s="8"/>
      <c r="H124" s="8"/>
      <c r="I124" s="8"/>
    </row>
    <row r="125" spans="1:9" s="137" customFormat="1" ht="12.75" customHeight="1">
      <c r="A125" s="155"/>
      <c r="B125" s="83" t="s">
        <v>107</v>
      </c>
      <c r="C125" s="90" t="s">
        <v>197</v>
      </c>
      <c r="D125" s="72"/>
      <c r="E125" s="9"/>
      <c r="F125" s="120"/>
      <c r="G125" s="8"/>
      <c r="H125" s="8"/>
      <c r="I125" s="8"/>
    </row>
    <row r="126" spans="1:9" s="137" customFormat="1" ht="12.75">
      <c r="A126" s="155" t="s">
        <v>198</v>
      </c>
      <c r="B126" s="83"/>
      <c r="C126" s="91" t="s">
        <v>80</v>
      </c>
      <c r="D126" s="72" t="s">
        <v>51</v>
      </c>
      <c r="E126" s="9">
        <v>2</v>
      </c>
      <c r="F126" s="133"/>
      <c r="G126" s="107">
        <f aca="true" t="shared" si="12" ref="G126:G132">F126*E126</f>
        <v>0</v>
      </c>
      <c r="H126" s="8">
        <f aca="true" t="shared" si="13" ref="H126:H132">F126*($I$11+100%)</f>
        <v>0</v>
      </c>
      <c r="I126" s="8">
        <f aca="true" t="shared" si="14" ref="I126:I132">H126*E126</f>
        <v>0</v>
      </c>
    </row>
    <row r="127" spans="1:9" s="137" customFormat="1" ht="12.75">
      <c r="A127" s="155" t="s">
        <v>199</v>
      </c>
      <c r="B127" s="83"/>
      <c r="C127" s="91" t="s">
        <v>81</v>
      </c>
      <c r="D127" s="72" t="s">
        <v>51</v>
      </c>
      <c r="E127" s="9">
        <v>13</v>
      </c>
      <c r="F127" s="133"/>
      <c r="G127" s="107">
        <f t="shared" si="12"/>
        <v>0</v>
      </c>
      <c r="H127" s="8">
        <f t="shared" si="13"/>
        <v>0</v>
      </c>
      <c r="I127" s="8">
        <f t="shared" si="14"/>
        <v>0</v>
      </c>
    </row>
    <row r="128" spans="1:9" s="137" customFormat="1" ht="12.75">
      <c r="A128" s="155" t="s">
        <v>249</v>
      </c>
      <c r="B128" s="83"/>
      <c r="C128" s="91" t="s">
        <v>82</v>
      </c>
      <c r="D128" s="72" t="s">
        <v>51</v>
      </c>
      <c r="E128" s="9">
        <v>16</v>
      </c>
      <c r="F128" s="133"/>
      <c r="G128" s="107">
        <f t="shared" si="12"/>
        <v>0</v>
      </c>
      <c r="H128" s="8">
        <f t="shared" si="13"/>
        <v>0</v>
      </c>
      <c r="I128" s="8">
        <f t="shared" si="14"/>
        <v>0</v>
      </c>
    </row>
    <row r="129" spans="1:9" s="137" customFormat="1" ht="25.5">
      <c r="A129" s="153">
        <v>40777</v>
      </c>
      <c r="B129" s="83" t="s">
        <v>108</v>
      </c>
      <c r="C129" s="90" t="s">
        <v>83</v>
      </c>
      <c r="D129" s="72" t="s">
        <v>69</v>
      </c>
      <c r="E129" s="9">
        <v>1</v>
      </c>
      <c r="F129" s="133"/>
      <c r="G129" s="107">
        <f t="shared" si="12"/>
        <v>0</v>
      </c>
      <c r="H129" s="8">
        <f t="shared" si="13"/>
        <v>0</v>
      </c>
      <c r="I129" s="8">
        <f t="shared" si="14"/>
        <v>0</v>
      </c>
    </row>
    <row r="130" spans="1:9" s="137" customFormat="1" ht="25.5">
      <c r="A130" s="155" t="s">
        <v>323</v>
      </c>
      <c r="B130" s="83" t="s">
        <v>138</v>
      </c>
      <c r="C130" s="90" t="s">
        <v>330</v>
      </c>
      <c r="D130" s="72" t="s">
        <v>69</v>
      </c>
      <c r="E130" s="9">
        <v>1</v>
      </c>
      <c r="F130" s="135"/>
      <c r="G130" s="107">
        <f t="shared" si="12"/>
        <v>0</v>
      </c>
      <c r="H130" s="8">
        <f t="shared" si="13"/>
        <v>0</v>
      </c>
      <c r="I130" s="8">
        <f t="shared" si="14"/>
        <v>0</v>
      </c>
    </row>
    <row r="131" spans="1:9" s="137" customFormat="1" ht="25.5">
      <c r="A131" s="155" t="s">
        <v>323</v>
      </c>
      <c r="B131" s="83" t="s">
        <v>324</v>
      </c>
      <c r="C131" s="90" t="s">
        <v>329</v>
      </c>
      <c r="D131" s="72" t="s">
        <v>69</v>
      </c>
      <c r="E131" s="9">
        <v>1</v>
      </c>
      <c r="F131" s="135"/>
      <c r="G131" s="107">
        <f t="shared" si="12"/>
        <v>0</v>
      </c>
      <c r="H131" s="8">
        <f t="shared" si="13"/>
        <v>0</v>
      </c>
      <c r="I131" s="8">
        <f t="shared" si="14"/>
        <v>0</v>
      </c>
    </row>
    <row r="132" spans="1:9" s="137" customFormat="1" ht="25.5">
      <c r="A132" s="155" t="s">
        <v>323</v>
      </c>
      <c r="B132" s="83" t="s">
        <v>327</v>
      </c>
      <c r="C132" s="90" t="s">
        <v>328</v>
      </c>
      <c r="D132" s="72" t="s">
        <v>69</v>
      </c>
      <c r="E132" s="9">
        <v>1</v>
      </c>
      <c r="F132" s="135"/>
      <c r="G132" s="107">
        <f t="shared" si="12"/>
        <v>0</v>
      </c>
      <c r="H132" s="8">
        <f t="shared" si="13"/>
        <v>0</v>
      </c>
      <c r="I132" s="8">
        <f t="shared" si="14"/>
        <v>0</v>
      </c>
    </row>
    <row r="133" spans="1:9" s="137" customFormat="1" ht="12.75">
      <c r="A133" s="144"/>
      <c r="B133" s="83"/>
      <c r="C133" s="142" t="s">
        <v>211</v>
      </c>
      <c r="D133" s="72"/>
      <c r="E133" s="9"/>
      <c r="F133" s="120"/>
      <c r="G133" s="75">
        <f>SUM(G126:G132)</f>
        <v>0</v>
      </c>
      <c r="H133" s="8"/>
      <c r="I133" s="75">
        <f>SUM(I126:I132)</f>
        <v>0</v>
      </c>
    </row>
    <row r="134" spans="1:9" s="137" customFormat="1" ht="12.75">
      <c r="A134" s="144"/>
      <c r="B134" s="82"/>
      <c r="C134" s="86"/>
      <c r="D134" s="74"/>
      <c r="E134" s="69"/>
      <c r="F134" s="120"/>
      <c r="G134" s="8"/>
      <c r="H134" s="8"/>
      <c r="I134" s="8"/>
    </row>
    <row r="135" spans="1:9" s="137" customFormat="1" ht="12.75">
      <c r="A135" s="155"/>
      <c r="B135" s="82" t="s">
        <v>212</v>
      </c>
      <c r="C135" s="142" t="s">
        <v>50</v>
      </c>
      <c r="D135" s="73"/>
      <c r="E135" s="10"/>
      <c r="F135" s="120"/>
      <c r="G135" s="75"/>
      <c r="H135" s="75"/>
      <c r="I135" s="75"/>
    </row>
    <row r="136" spans="1:9" s="137" customFormat="1" ht="12.75">
      <c r="A136" s="155" t="s">
        <v>253</v>
      </c>
      <c r="B136" s="87" t="s">
        <v>213</v>
      </c>
      <c r="C136" s="146" t="s">
        <v>215</v>
      </c>
      <c r="D136" s="73" t="s">
        <v>47</v>
      </c>
      <c r="E136" s="10">
        <v>6.12</v>
      </c>
      <c r="F136" s="133"/>
      <c r="G136" s="107">
        <f>F136*E136</f>
        <v>0</v>
      </c>
      <c r="H136" s="8">
        <f>F136*($I$11+100%)</f>
        <v>0</v>
      </c>
      <c r="I136" s="8">
        <f>H136*E136</f>
        <v>0</v>
      </c>
    </row>
    <row r="137" spans="1:9" s="137" customFormat="1" ht="12.75">
      <c r="A137" s="155" t="s">
        <v>216</v>
      </c>
      <c r="B137" s="87" t="s">
        <v>258</v>
      </c>
      <c r="C137" s="146" t="s">
        <v>217</v>
      </c>
      <c r="D137" s="73" t="s">
        <v>47</v>
      </c>
      <c r="E137" s="10">
        <v>18.88</v>
      </c>
      <c r="F137" s="133"/>
      <c r="G137" s="107">
        <f>F137*E137</f>
        <v>0</v>
      </c>
      <c r="H137" s="8">
        <f>F137*($I$11+100%)</f>
        <v>0</v>
      </c>
      <c r="I137" s="8">
        <f>H137*E137</f>
        <v>0</v>
      </c>
    </row>
    <row r="138" spans="1:9" s="137" customFormat="1" ht="12.75">
      <c r="A138" s="155" t="s">
        <v>278</v>
      </c>
      <c r="B138" s="87" t="s">
        <v>259</v>
      </c>
      <c r="C138" s="146" t="s">
        <v>254</v>
      </c>
      <c r="D138" s="73" t="s">
        <v>69</v>
      </c>
      <c r="E138" s="10">
        <v>1</v>
      </c>
      <c r="F138" s="133"/>
      <c r="G138" s="107">
        <f>F138*E138</f>
        <v>0</v>
      </c>
      <c r="H138" s="8">
        <f>F138*($I$11+100%)</f>
        <v>0</v>
      </c>
      <c r="I138" s="8">
        <f>H138*E138</f>
        <v>0</v>
      </c>
    </row>
    <row r="139" spans="1:9" s="137" customFormat="1" ht="38.25">
      <c r="A139" s="153" t="s">
        <v>256</v>
      </c>
      <c r="B139" s="87" t="s">
        <v>260</v>
      </c>
      <c r="C139" s="146" t="s">
        <v>255</v>
      </c>
      <c r="D139" s="73" t="s">
        <v>69</v>
      </c>
      <c r="E139" s="10">
        <v>1</v>
      </c>
      <c r="F139" s="133"/>
      <c r="G139" s="107">
        <f>F139*E139</f>
        <v>0</v>
      </c>
      <c r="H139" s="8">
        <f>F139*($I$11+100%)</f>
        <v>0</v>
      </c>
      <c r="I139" s="8">
        <f>H139*E139</f>
        <v>0</v>
      </c>
    </row>
    <row r="140" spans="1:9" s="137" customFormat="1" ht="12.75">
      <c r="A140" s="155"/>
      <c r="B140" s="87"/>
      <c r="C140" s="142" t="s">
        <v>214</v>
      </c>
      <c r="D140" s="73"/>
      <c r="E140" s="10"/>
      <c r="F140" s="120"/>
      <c r="G140" s="75">
        <f>SUM(G136:G139)</f>
        <v>0</v>
      </c>
      <c r="H140" s="75"/>
      <c r="I140" s="75">
        <f>SUM(I136:I139)</f>
        <v>0</v>
      </c>
    </row>
    <row r="141" spans="1:9" s="137" customFormat="1" ht="12.75">
      <c r="A141" s="10"/>
      <c r="B141" s="87"/>
      <c r="C141" s="80"/>
      <c r="D141" s="73"/>
      <c r="E141" s="10"/>
      <c r="F141" s="98"/>
      <c r="G141" s="8"/>
      <c r="H141" s="8"/>
      <c r="I141" s="8"/>
    </row>
    <row r="142" spans="1:9" s="137" customFormat="1" ht="13.5" thickBot="1">
      <c r="A142" s="110"/>
      <c r="B142" s="110"/>
      <c r="C142" s="110"/>
      <c r="D142" s="110"/>
      <c r="E142" s="111"/>
      <c r="F142" s="111"/>
      <c r="G142" s="111"/>
      <c r="H142" s="111"/>
      <c r="I142" s="111"/>
    </row>
    <row r="143" spans="1:9" ht="18" customHeight="1">
      <c r="A143" s="251" t="s">
        <v>218</v>
      </c>
      <c r="B143" s="252"/>
      <c r="C143" s="252"/>
      <c r="D143" s="161"/>
      <c r="E143" s="162"/>
      <c r="F143" s="162"/>
      <c r="G143" s="163">
        <f>G140+G133+G122+G106+G84+G80+G74+G68+G63+G55+G48+G43+G34+G21</f>
        <v>0</v>
      </c>
      <c r="H143" s="162"/>
      <c r="I143" s="164">
        <f>I140+I133+I122+I106+I84+I80+I74+I68+I63+I55+I48+I43+I34+I21</f>
        <v>0</v>
      </c>
    </row>
    <row r="144" spans="5:9" ht="12.75">
      <c r="E144" s="165"/>
      <c r="I144" s="165"/>
    </row>
    <row r="145" spans="1:7" ht="12.75">
      <c r="A145" s="166" t="s">
        <v>331</v>
      </c>
      <c r="G145" s="165"/>
    </row>
    <row r="156" ht="12.75">
      <c r="H156" s="167"/>
    </row>
  </sheetData>
  <sheetProtection password="F751" sheet="1" objects="1" scenarios="1"/>
  <mergeCells count="22">
    <mergeCell ref="A8:F8"/>
    <mergeCell ref="A9:I9"/>
    <mergeCell ref="E13:E14"/>
    <mergeCell ref="F13:G13"/>
    <mergeCell ref="G11:H11"/>
    <mergeCell ref="G7:H7"/>
    <mergeCell ref="A1:I1"/>
    <mergeCell ref="A2:I2"/>
    <mergeCell ref="A4:I4"/>
    <mergeCell ref="A5:I5"/>
    <mergeCell ref="A6:I6"/>
    <mergeCell ref="G8:I8"/>
    <mergeCell ref="H13:I13"/>
    <mergeCell ref="E11:F11"/>
    <mergeCell ref="G10:H10"/>
    <mergeCell ref="A10:F10"/>
    <mergeCell ref="A143:C143"/>
    <mergeCell ref="A11:C11"/>
    <mergeCell ref="A12:H12"/>
    <mergeCell ref="B13:B14"/>
    <mergeCell ref="C13:C14"/>
    <mergeCell ref="D13:D1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4"/>
  <headerFooter alignWithMargins="0">
    <oddFooter>&amp;CPágina &amp;P de &amp;N</oddFooter>
  </headerFooter>
  <drawing r:id="rId3"/>
  <legacyDrawing r:id="rId2"/>
  <oleObjects>
    <oleObject progId="Word.Picture.8" shapeId="10758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="75" zoomScaleNormal="75" zoomScalePageLayoutView="0" workbookViewId="0" topLeftCell="A1">
      <selection activeCell="K11" sqref="K11:L11"/>
    </sheetView>
  </sheetViews>
  <sheetFormatPr defaultColWidth="11.421875" defaultRowHeight="12.75"/>
  <cols>
    <col min="1" max="1" width="6.28125" style="22" customWidth="1"/>
    <col min="2" max="2" width="13.421875" style="22" customWidth="1"/>
    <col min="3" max="3" width="12.8515625" style="22" customWidth="1"/>
    <col min="4" max="4" width="13.7109375" style="22" customWidth="1"/>
    <col min="5" max="5" width="9.00390625" style="204" customWidth="1"/>
    <col min="6" max="6" width="10.57421875" style="204" customWidth="1"/>
    <col min="7" max="12" width="11.7109375" style="22" customWidth="1"/>
    <col min="13" max="18" width="11.421875" style="22" hidden="1" customWidth="1"/>
    <col min="19" max="16384" width="11.421875" style="22" customWidth="1"/>
  </cols>
  <sheetData>
    <row r="1" spans="1:12" s="7" customFormat="1" ht="30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s="7" customFormat="1" ht="30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2" s="7" customFormat="1" ht="6" customHeight="1">
      <c r="A3" s="131"/>
      <c r="B3" s="131"/>
      <c r="C3" s="131"/>
      <c r="D3" s="131"/>
      <c r="E3" s="131"/>
      <c r="F3" s="131"/>
      <c r="G3" s="131"/>
      <c r="H3" s="130"/>
      <c r="I3" s="130"/>
      <c r="J3" s="168"/>
      <c r="K3" s="130"/>
      <c r="L3" s="130"/>
    </row>
    <row r="4" spans="1:12" s="7" customFormat="1" ht="23.25">
      <c r="A4" s="293" t="s">
        <v>291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5"/>
    </row>
    <row r="5" spans="1:10" s="7" customFormat="1" ht="4.5" customHeight="1">
      <c r="A5" s="266"/>
      <c r="B5" s="266"/>
      <c r="C5" s="266"/>
      <c r="D5" s="266"/>
      <c r="E5" s="266"/>
      <c r="F5" s="266"/>
      <c r="G5" s="266"/>
      <c r="H5" s="266"/>
      <c r="I5" s="266"/>
      <c r="J5" s="112"/>
    </row>
    <row r="6" spans="1:12" s="7" customFormat="1" ht="23.25" customHeight="1">
      <c r="A6" s="296" t="s">
        <v>220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8"/>
    </row>
    <row r="7" spans="1:12" s="7" customFormat="1" ht="23.25" customHeight="1">
      <c r="A7" s="114" t="s">
        <v>316</v>
      </c>
      <c r="B7" s="115"/>
      <c r="C7" s="115"/>
      <c r="D7" s="115"/>
      <c r="E7" s="115"/>
      <c r="F7" s="115"/>
      <c r="G7" s="115"/>
      <c r="H7" s="115"/>
      <c r="I7" s="261" t="s">
        <v>325</v>
      </c>
      <c r="J7" s="315"/>
      <c r="K7" s="115">
        <v>1</v>
      </c>
      <c r="L7" s="128"/>
    </row>
    <row r="8" spans="1:12" s="7" customFormat="1" ht="23.25" customHeight="1">
      <c r="A8" s="248" t="s">
        <v>157</v>
      </c>
      <c r="B8" s="249"/>
      <c r="C8" s="249"/>
      <c r="D8" s="249"/>
      <c r="E8" s="249"/>
      <c r="F8" s="249"/>
      <c r="G8" s="249"/>
      <c r="H8" s="250"/>
      <c r="I8" s="299" t="s">
        <v>158</v>
      </c>
      <c r="J8" s="300"/>
      <c r="K8" s="300"/>
      <c r="L8" s="301"/>
    </row>
    <row r="9" spans="1:12" s="7" customFormat="1" ht="23.25" customHeight="1">
      <c r="A9" s="248" t="s">
        <v>219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50"/>
    </row>
    <row r="10" spans="1:12" s="7" customFormat="1" ht="23.25" customHeight="1">
      <c r="A10" s="122" t="s">
        <v>237</v>
      </c>
      <c r="B10" s="123"/>
      <c r="C10" s="123"/>
      <c r="D10" s="123"/>
      <c r="E10" s="123"/>
      <c r="F10" s="123"/>
      <c r="G10" s="123"/>
      <c r="H10" s="123"/>
      <c r="I10" s="316" t="s">
        <v>292</v>
      </c>
      <c r="J10" s="317"/>
      <c r="K10" s="317"/>
      <c r="L10" s="118">
        <v>40816</v>
      </c>
    </row>
    <row r="11" spans="1:12" s="7" customFormat="1" ht="23.25" customHeight="1">
      <c r="A11" s="253" t="s">
        <v>159</v>
      </c>
      <c r="B11" s="254"/>
      <c r="C11" s="254"/>
      <c r="D11" s="254"/>
      <c r="E11" s="255"/>
      <c r="F11" s="119" t="s">
        <v>293</v>
      </c>
      <c r="G11" s="245"/>
      <c r="H11" s="245"/>
      <c r="I11" s="259" t="s">
        <v>302</v>
      </c>
      <c r="J11" s="260"/>
      <c r="K11" s="291"/>
      <c r="L11" s="292"/>
    </row>
    <row r="12" spans="1:12" ht="4.5" customHeight="1" thickBot="1">
      <c r="A12" s="272"/>
      <c r="B12" s="272"/>
      <c r="C12" s="272"/>
      <c r="D12" s="272"/>
      <c r="E12" s="272"/>
      <c r="F12" s="169"/>
      <c r="G12" s="12"/>
      <c r="H12" s="273"/>
      <c r="I12" s="273"/>
      <c r="J12" s="273"/>
      <c r="K12" s="273"/>
      <c r="L12" s="273"/>
    </row>
    <row r="13" spans="1:12" s="176" customFormat="1" ht="12.75" customHeight="1">
      <c r="A13" s="170"/>
      <c r="B13" s="171"/>
      <c r="C13" s="172"/>
      <c r="D13" s="173" t="s">
        <v>27</v>
      </c>
      <c r="E13" s="174"/>
      <c r="F13" s="175"/>
      <c r="G13" s="274" t="s">
        <v>25</v>
      </c>
      <c r="H13" s="275"/>
      <c r="I13" s="275"/>
      <c r="J13" s="275"/>
      <c r="K13" s="275"/>
      <c r="L13" s="276"/>
    </row>
    <row r="14" spans="1:18" s="176" customFormat="1" ht="12.75">
      <c r="A14" s="177" t="s">
        <v>19</v>
      </c>
      <c r="B14" s="178" t="s">
        <v>26</v>
      </c>
      <c r="C14" s="178"/>
      <c r="D14" s="173" t="s">
        <v>150</v>
      </c>
      <c r="E14" s="173" t="s">
        <v>20</v>
      </c>
      <c r="F14" s="179" t="s">
        <v>294</v>
      </c>
      <c r="G14" s="180" t="s">
        <v>118</v>
      </c>
      <c r="H14" s="181"/>
      <c r="I14" s="180" t="s">
        <v>119</v>
      </c>
      <c r="J14" s="181"/>
      <c r="K14" s="180" t="s">
        <v>295</v>
      </c>
      <c r="L14" s="181"/>
      <c r="M14" s="180" t="s">
        <v>129</v>
      </c>
      <c r="N14" s="181"/>
      <c r="O14" s="180" t="s">
        <v>130</v>
      </c>
      <c r="P14" s="181"/>
      <c r="Q14" s="180" t="s">
        <v>131</v>
      </c>
      <c r="R14" s="181"/>
    </row>
    <row r="15" spans="1:18" s="176" customFormat="1" ht="12" customHeight="1">
      <c r="A15" s="177"/>
      <c r="B15" s="182" t="s">
        <v>29</v>
      </c>
      <c r="C15" s="183"/>
      <c r="D15" s="184" t="s">
        <v>300</v>
      </c>
      <c r="E15" s="184" t="s">
        <v>31</v>
      </c>
      <c r="F15" s="184"/>
      <c r="G15" s="185" t="s">
        <v>303</v>
      </c>
      <c r="H15" s="185" t="s">
        <v>304</v>
      </c>
      <c r="I15" s="185" t="s">
        <v>303</v>
      </c>
      <c r="J15" s="185" t="s">
        <v>304</v>
      </c>
      <c r="K15" s="185" t="s">
        <v>303</v>
      </c>
      <c r="L15" s="185" t="s">
        <v>304</v>
      </c>
      <c r="M15" s="185" t="s">
        <v>32</v>
      </c>
      <c r="N15" s="185" t="s">
        <v>33</v>
      </c>
      <c r="O15" s="185" t="s">
        <v>32</v>
      </c>
      <c r="P15" s="185" t="s">
        <v>33</v>
      </c>
      <c r="Q15" s="185" t="s">
        <v>32</v>
      </c>
      <c r="R15" s="185" t="s">
        <v>33</v>
      </c>
    </row>
    <row r="16" spans="1:18" s="176" customFormat="1" ht="12" customHeight="1">
      <c r="A16" s="306" t="s">
        <v>160</v>
      </c>
      <c r="B16" s="302" t="s">
        <v>21</v>
      </c>
      <c r="C16" s="303"/>
      <c r="D16" s="311">
        <f>'ORÇ.CASA 40,23 M2'!I21</f>
        <v>0</v>
      </c>
      <c r="E16" s="313" t="e">
        <f>D16/$D$47*100</f>
        <v>#DIV/0!</v>
      </c>
      <c r="F16" s="186" t="s">
        <v>296</v>
      </c>
      <c r="G16" s="124">
        <v>100</v>
      </c>
      <c r="H16" s="124">
        <f aca="true" t="shared" si="0" ref="H16:H23">G16</f>
        <v>100</v>
      </c>
      <c r="I16" s="124"/>
      <c r="J16" s="124">
        <f>H16+I16</f>
        <v>100</v>
      </c>
      <c r="K16" s="124"/>
      <c r="L16" s="125">
        <f>J16+K16</f>
        <v>100</v>
      </c>
      <c r="M16" s="185"/>
      <c r="N16" s="185"/>
      <c r="O16" s="185"/>
      <c r="P16" s="185"/>
      <c r="Q16" s="185"/>
      <c r="R16" s="185"/>
    </row>
    <row r="17" spans="1:18" s="176" customFormat="1" ht="12" customHeight="1">
      <c r="A17" s="306"/>
      <c r="B17" s="304"/>
      <c r="C17" s="305"/>
      <c r="D17" s="312"/>
      <c r="E17" s="314"/>
      <c r="F17" s="186" t="s">
        <v>297</v>
      </c>
      <c r="G17" s="124">
        <f>G16*D16/100</f>
        <v>0</v>
      </c>
      <c r="H17" s="124">
        <f t="shared" si="0"/>
        <v>0</v>
      </c>
      <c r="I17" s="124"/>
      <c r="J17" s="124">
        <f>H17+I17</f>
        <v>0</v>
      </c>
      <c r="K17" s="124"/>
      <c r="L17" s="125">
        <f>J17+K17</f>
        <v>0</v>
      </c>
      <c r="M17" s="185"/>
      <c r="N17" s="185"/>
      <c r="O17" s="185"/>
      <c r="P17" s="185"/>
      <c r="Q17" s="185"/>
      <c r="R17" s="185"/>
    </row>
    <row r="18" spans="1:18" s="176" customFormat="1" ht="12" customHeight="1">
      <c r="A18" s="281" t="s">
        <v>163</v>
      </c>
      <c r="B18" s="302" t="s">
        <v>164</v>
      </c>
      <c r="C18" s="303"/>
      <c r="D18" s="311">
        <f>'ORÇ.CASA 40,23 M2'!I34</f>
        <v>0</v>
      </c>
      <c r="E18" s="313" t="e">
        <f>D18/$D$47*100</f>
        <v>#DIV/0!</v>
      </c>
      <c r="F18" s="186" t="s">
        <v>296</v>
      </c>
      <c r="G18" s="124">
        <v>100</v>
      </c>
      <c r="H18" s="124">
        <f t="shared" si="0"/>
        <v>100</v>
      </c>
      <c r="I18" s="124"/>
      <c r="J18" s="124">
        <f>H18+I18</f>
        <v>100</v>
      </c>
      <c r="K18" s="124"/>
      <c r="L18" s="125">
        <f>J18+K18</f>
        <v>100</v>
      </c>
      <c r="M18" s="185"/>
      <c r="N18" s="185"/>
      <c r="O18" s="185"/>
      <c r="P18" s="185"/>
      <c r="Q18" s="185"/>
      <c r="R18" s="185"/>
    </row>
    <row r="19" spans="1:18" s="176" customFormat="1" ht="12" customHeight="1">
      <c r="A19" s="282"/>
      <c r="B19" s="304"/>
      <c r="C19" s="305"/>
      <c r="D19" s="312"/>
      <c r="E19" s="314"/>
      <c r="F19" s="186" t="s">
        <v>297</v>
      </c>
      <c r="G19" s="124">
        <f>G18*D18/100</f>
        <v>0</v>
      </c>
      <c r="H19" s="124">
        <f t="shared" si="0"/>
        <v>0</v>
      </c>
      <c r="I19" s="124"/>
      <c r="J19" s="124">
        <f aca="true" t="shared" si="1" ref="J19:J43">H19+I19</f>
        <v>0</v>
      </c>
      <c r="K19" s="124"/>
      <c r="L19" s="125">
        <f aca="true" t="shared" si="2" ref="L19:L43">J19+K19</f>
        <v>0</v>
      </c>
      <c r="M19" s="185"/>
      <c r="N19" s="185"/>
      <c r="O19" s="185"/>
      <c r="P19" s="185"/>
      <c r="Q19" s="185"/>
      <c r="R19" s="185"/>
    </row>
    <row r="20" spans="1:18" s="176" customFormat="1" ht="12" customHeight="1">
      <c r="A20" s="281" t="s">
        <v>167</v>
      </c>
      <c r="B20" s="283" t="s">
        <v>168</v>
      </c>
      <c r="C20" s="284"/>
      <c r="D20" s="311">
        <f>'ORÇ.CASA 40,23 M2'!I43</f>
        <v>0</v>
      </c>
      <c r="E20" s="313" t="e">
        <f>D20/$D$47*100</f>
        <v>#DIV/0!</v>
      </c>
      <c r="F20" s="186" t="s">
        <v>296</v>
      </c>
      <c r="G20" s="42">
        <v>100</v>
      </c>
      <c r="H20" s="42">
        <f t="shared" si="0"/>
        <v>100</v>
      </c>
      <c r="I20" s="42"/>
      <c r="J20" s="42">
        <f t="shared" si="1"/>
        <v>100</v>
      </c>
      <c r="K20" s="42"/>
      <c r="L20" s="43">
        <f t="shared" si="2"/>
        <v>100</v>
      </c>
      <c r="M20" s="185"/>
      <c r="N20" s="185"/>
      <c r="O20" s="185"/>
      <c r="P20" s="185"/>
      <c r="Q20" s="185"/>
      <c r="R20" s="185"/>
    </row>
    <row r="21" spans="1:18" s="176" customFormat="1" ht="12" customHeight="1">
      <c r="A21" s="282"/>
      <c r="B21" s="285"/>
      <c r="C21" s="286"/>
      <c r="D21" s="312"/>
      <c r="E21" s="314"/>
      <c r="F21" s="186" t="s">
        <v>297</v>
      </c>
      <c r="G21" s="42">
        <f>G20*$D$20/100</f>
        <v>0</v>
      </c>
      <c r="H21" s="124">
        <f t="shared" si="0"/>
        <v>0</v>
      </c>
      <c r="I21" s="124"/>
      <c r="J21" s="124">
        <f>H21+I21</f>
        <v>0</v>
      </c>
      <c r="K21" s="124"/>
      <c r="L21" s="125">
        <f>J21+K21</f>
        <v>0</v>
      </c>
      <c r="M21" s="185"/>
      <c r="N21" s="185"/>
      <c r="O21" s="185"/>
      <c r="P21" s="185"/>
      <c r="Q21" s="185"/>
      <c r="R21" s="185"/>
    </row>
    <row r="22" spans="1:18" s="176" customFormat="1" ht="12" customHeight="1">
      <c r="A22" s="281" t="s">
        <v>172</v>
      </c>
      <c r="B22" s="277" t="s">
        <v>173</v>
      </c>
      <c r="C22" s="278"/>
      <c r="D22" s="311">
        <f>'ORÇ.CASA 40,23 M2'!I48</f>
        <v>0</v>
      </c>
      <c r="E22" s="313" t="e">
        <f>D22/$D$47*100</f>
        <v>#DIV/0!</v>
      </c>
      <c r="F22" s="186" t="s">
        <v>296</v>
      </c>
      <c r="G22" s="42">
        <v>100</v>
      </c>
      <c r="H22" s="42">
        <f t="shared" si="0"/>
        <v>100</v>
      </c>
      <c r="I22" s="42"/>
      <c r="J22" s="42">
        <f>H22+I22</f>
        <v>100</v>
      </c>
      <c r="K22" s="42"/>
      <c r="L22" s="43">
        <f>J22+K22</f>
        <v>100</v>
      </c>
      <c r="M22" s="185"/>
      <c r="N22" s="185"/>
      <c r="O22" s="185"/>
      <c r="P22" s="185"/>
      <c r="Q22" s="185"/>
      <c r="R22" s="185"/>
    </row>
    <row r="23" spans="1:18" s="176" customFormat="1" ht="12" customHeight="1">
      <c r="A23" s="282"/>
      <c r="B23" s="279"/>
      <c r="C23" s="280"/>
      <c r="D23" s="312"/>
      <c r="E23" s="314"/>
      <c r="F23" s="186" t="s">
        <v>297</v>
      </c>
      <c r="G23" s="42">
        <f>G22*$D$22/100</f>
        <v>0</v>
      </c>
      <c r="H23" s="124">
        <f t="shared" si="0"/>
        <v>0</v>
      </c>
      <c r="I23" s="124"/>
      <c r="J23" s="124">
        <f>H23+I23</f>
        <v>0</v>
      </c>
      <c r="K23" s="124"/>
      <c r="L23" s="125">
        <f>J23+K23</f>
        <v>0</v>
      </c>
      <c r="M23" s="185"/>
      <c r="N23" s="185"/>
      <c r="O23" s="185"/>
      <c r="P23" s="185"/>
      <c r="Q23" s="185"/>
      <c r="R23" s="185"/>
    </row>
    <row r="24" spans="1:18" s="176" customFormat="1" ht="12" customHeight="1">
      <c r="A24" s="281" t="s">
        <v>175</v>
      </c>
      <c r="B24" s="283" t="s">
        <v>35</v>
      </c>
      <c r="C24" s="284"/>
      <c r="D24" s="311">
        <f>'ORÇ.CASA 40,23 M2'!I55</f>
        <v>0</v>
      </c>
      <c r="E24" s="313" t="e">
        <f>D24/$D$47*100</f>
        <v>#DIV/0!</v>
      </c>
      <c r="F24" s="186" t="s">
        <v>296</v>
      </c>
      <c r="G24" s="42"/>
      <c r="H24" s="42"/>
      <c r="I24" s="124">
        <v>100</v>
      </c>
      <c r="J24" s="124">
        <f t="shared" si="1"/>
        <v>100</v>
      </c>
      <c r="K24" s="124"/>
      <c r="L24" s="125">
        <f t="shared" si="2"/>
        <v>100</v>
      </c>
      <c r="M24" s="185"/>
      <c r="N24" s="185"/>
      <c r="O24" s="185"/>
      <c r="P24" s="185"/>
      <c r="Q24" s="185"/>
      <c r="R24" s="185"/>
    </row>
    <row r="25" spans="1:18" s="176" customFormat="1" ht="12" customHeight="1">
      <c r="A25" s="282"/>
      <c r="B25" s="285"/>
      <c r="C25" s="286"/>
      <c r="D25" s="312"/>
      <c r="E25" s="314"/>
      <c r="F25" s="186" t="s">
        <v>297</v>
      </c>
      <c r="G25" s="42"/>
      <c r="H25" s="42"/>
      <c r="I25" s="124">
        <f>I24*$D$24/100</f>
        <v>0</v>
      </c>
      <c r="J25" s="124">
        <f t="shared" si="1"/>
        <v>0</v>
      </c>
      <c r="K25" s="124"/>
      <c r="L25" s="125">
        <f t="shared" si="2"/>
        <v>0</v>
      </c>
      <c r="M25" s="185"/>
      <c r="N25" s="185"/>
      <c r="O25" s="185"/>
      <c r="P25" s="185"/>
      <c r="Q25" s="185"/>
      <c r="R25" s="185"/>
    </row>
    <row r="26" spans="1:18" s="176" customFormat="1" ht="12" customHeight="1">
      <c r="A26" s="281" t="s">
        <v>178</v>
      </c>
      <c r="B26" s="283" t="s">
        <v>68</v>
      </c>
      <c r="C26" s="284"/>
      <c r="D26" s="311">
        <f>'ORÇ.CASA 40,23 M2'!I63</f>
        <v>0</v>
      </c>
      <c r="E26" s="313" t="e">
        <f>D26/$D$47*100</f>
        <v>#DIV/0!</v>
      </c>
      <c r="F26" s="186" t="s">
        <v>296</v>
      </c>
      <c r="G26" s="42"/>
      <c r="H26" s="42"/>
      <c r="I26" s="124">
        <v>100</v>
      </c>
      <c r="J26" s="124">
        <f t="shared" si="1"/>
        <v>100</v>
      </c>
      <c r="K26" s="124"/>
      <c r="L26" s="125">
        <f t="shared" si="2"/>
        <v>100</v>
      </c>
      <c r="M26" s="185"/>
      <c r="N26" s="185"/>
      <c r="O26" s="185"/>
      <c r="P26" s="185"/>
      <c r="Q26" s="185"/>
      <c r="R26" s="185"/>
    </row>
    <row r="27" spans="1:18" s="176" customFormat="1" ht="12" customHeight="1">
      <c r="A27" s="282"/>
      <c r="B27" s="285"/>
      <c r="C27" s="286"/>
      <c r="D27" s="312"/>
      <c r="E27" s="314"/>
      <c r="F27" s="186" t="s">
        <v>297</v>
      </c>
      <c r="G27" s="42"/>
      <c r="H27" s="42"/>
      <c r="I27" s="124">
        <f>I26*$D$26/100</f>
        <v>0</v>
      </c>
      <c r="J27" s="124">
        <f t="shared" si="1"/>
        <v>0</v>
      </c>
      <c r="K27" s="124"/>
      <c r="L27" s="125">
        <f t="shared" si="2"/>
        <v>0</v>
      </c>
      <c r="M27" s="185"/>
      <c r="N27" s="185"/>
      <c r="O27" s="185"/>
      <c r="P27" s="185"/>
      <c r="Q27" s="185"/>
      <c r="R27" s="185"/>
    </row>
    <row r="28" spans="1:18" s="176" customFormat="1" ht="12" customHeight="1">
      <c r="A28" s="281" t="s">
        <v>180</v>
      </c>
      <c r="B28" s="277" t="s">
        <v>203</v>
      </c>
      <c r="C28" s="278"/>
      <c r="D28" s="311">
        <f>'ORÇ.CASA 40,23 M2'!I68</f>
        <v>0</v>
      </c>
      <c r="E28" s="313" t="e">
        <f>D28/$D$47*100</f>
        <v>#DIV/0!</v>
      </c>
      <c r="F28" s="186" t="s">
        <v>296</v>
      </c>
      <c r="G28" s="42"/>
      <c r="H28" s="42"/>
      <c r="I28" s="124">
        <v>100</v>
      </c>
      <c r="J28" s="124">
        <f t="shared" si="1"/>
        <v>100</v>
      </c>
      <c r="K28" s="124"/>
      <c r="L28" s="125">
        <f t="shared" si="2"/>
        <v>100</v>
      </c>
      <c r="M28" s="185"/>
      <c r="N28" s="185"/>
      <c r="O28" s="185"/>
      <c r="P28" s="185"/>
      <c r="Q28" s="185"/>
      <c r="R28" s="185"/>
    </row>
    <row r="29" spans="1:18" s="176" customFormat="1" ht="12" customHeight="1">
      <c r="A29" s="282"/>
      <c r="B29" s="279"/>
      <c r="C29" s="280"/>
      <c r="D29" s="312"/>
      <c r="E29" s="314"/>
      <c r="F29" s="186" t="s">
        <v>297</v>
      </c>
      <c r="G29" s="42"/>
      <c r="H29" s="42"/>
      <c r="I29" s="124">
        <f>I28*$D$28/100</f>
        <v>0</v>
      </c>
      <c r="J29" s="124">
        <f t="shared" si="1"/>
        <v>0</v>
      </c>
      <c r="K29" s="124"/>
      <c r="L29" s="125">
        <f t="shared" si="2"/>
        <v>0</v>
      </c>
      <c r="M29" s="185"/>
      <c r="N29" s="185"/>
      <c r="O29" s="185"/>
      <c r="P29" s="185"/>
      <c r="Q29" s="185"/>
      <c r="R29" s="185"/>
    </row>
    <row r="30" spans="1:18" s="176" customFormat="1" ht="12" customHeight="1">
      <c r="A30" s="281" t="s">
        <v>283</v>
      </c>
      <c r="B30" s="277" t="s">
        <v>73</v>
      </c>
      <c r="C30" s="278"/>
      <c r="D30" s="311">
        <f>'ORÇ.CASA 40,23 M2'!I74</f>
        <v>0</v>
      </c>
      <c r="E30" s="313" t="e">
        <f>D30/$D$47*100</f>
        <v>#DIV/0!</v>
      </c>
      <c r="F30" s="186" t="s">
        <v>296</v>
      </c>
      <c r="G30" s="42"/>
      <c r="H30" s="42"/>
      <c r="I30" s="124">
        <v>100</v>
      </c>
      <c r="J30" s="124">
        <f t="shared" si="1"/>
        <v>100</v>
      </c>
      <c r="K30" s="124"/>
      <c r="L30" s="125">
        <f t="shared" si="2"/>
        <v>100</v>
      </c>
      <c r="M30" s="185"/>
      <c r="N30" s="185"/>
      <c r="O30" s="185"/>
      <c r="P30" s="185"/>
      <c r="Q30" s="185"/>
      <c r="R30" s="185"/>
    </row>
    <row r="31" spans="1:18" s="176" customFormat="1" ht="12" customHeight="1">
      <c r="A31" s="282"/>
      <c r="B31" s="279"/>
      <c r="C31" s="280"/>
      <c r="D31" s="312"/>
      <c r="E31" s="314"/>
      <c r="F31" s="186" t="s">
        <v>297</v>
      </c>
      <c r="G31" s="42"/>
      <c r="H31" s="42"/>
      <c r="I31" s="124">
        <f>I30*D30/100</f>
        <v>0</v>
      </c>
      <c r="J31" s="124">
        <f>H31+I31</f>
        <v>0</v>
      </c>
      <c r="K31" s="124"/>
      <c r="L31" s="125">
        <f>J31+K31</f>
        <v>0</v>
      </c>
      <c r="M31" s="185"/>
      <c r="N31" s="185"/>
      <c r="O31" s="185"/>
      <c r="P31" s="185"/>
      <c r="Q31" s="185"/>
      <c r="R31" s="185"/>
    </row>
    <row r="32" spans="1:18" s="176" customFormat="1" ht="12" customHeight="1">
      <c r="A32" s="281" t="s">
        <v>194</v>
      </c>
      <c r="B32" s="283" t="s">
        <v>24</v>
      </c>
      <c r="C32" s="284"/>
      <c r="D32" s="311">
        <f>'ORÇ.CASA 40,23 M2'!I80</f>
        <v>0</v>
      </c>
      <c r="E32" s="313" t="e">
        <f>D32/$D$47*100</f>
        <v>#DIV/0!</v>
      </c>
      <c r="F32" s="186" t="s">
        <v>296</v>
      </c>
      <c r="G32" s="42"/>
      <c r="H32" s="42"/>
      <c r="I32" s="124"/>
      <c r="J32" s="124"/>
      <c r="K32" s="124">
        <v>100</v>
      </c>
      <c r="L32" s="125">
        <f t="shared" si="2"/>
        <v>100</v>
      </c>
      <c r="M32" s="185"/>
      <c r="N32" s="185"/>
      <c r="O32" s="185"/>
      <c r="P32" s="185"/>
      <c r="Q32" s="185"/>
      <c r="R32" s="185"/>
    </row>
    <row r="33" spans="1:18" s="176" customFormat="1" ht="12" customHeight="1">
      <c r="A33" s="282"/>
      <c r="B33" s="285"/>
      <c r="C33" s="286"/>
      <c r="D33" s="312"/>
      <c r="E33" s="314"/>
      <c r="F33" s="186" t="s">
        <v>297</v>
      </c>
      <c r="G33" s="42"/>
      <c r="H33" s="42"/>
      <c r="I33" s="124"/>
      <c r="J33" s="124"/>
      <c r="K33" s="124">
        <f>K32*$D$32/100</f>
        <v>0</v>
      </c>
      <c r="L33" s="125">
        <f t="shared" si="2"/>
        <v>0</v>
      </c>
      <c r="M33" s="185"/>
      <c r="N33" s="185"/>
      <c r="O33" s="185"/>
      <c r="P33" s="185"/>
      <c r="Q33" s="185"/>
      <c r="R33" s="185"/>
    </row>
    <row r="34" spans="1:18" s="176" customFormat="1" ht="12" customHeight="1">
      <c r="A34" s="281" t="s">
        <v>201</v>
      </c>
      <c r="B34" s="283" t="s">
        <v>23</v>
      </c>
      <c r="C34" s="284"/>
      <c r="D34" s="311">
        <f>'ORÇ.CASA 40,23 M2'!I84</f>
        <v>0</v>
      </c>
      <c r="E34" s="313" t="e">
        <f>D34/$D$47*100</f>
        <v>#DIV/0!</v>
      </c>
      <c r="F34" s="186" t="s">
        <v>296</v>
      </c>
      <c r="G34" s="42"/>
      <c r="H34" s="42"/>
      <c r="I34" s="124"/>
      <c r="J34" s="124"/>
      <c r="K34" s="124">
        <v>100</v>
      </c>
      <c r="L34" s="125">
        <f t="shared" si="2"/>
        <v>100</v>
      </c>
      <c r="M34" s="185"/>
      <c r="N34" s="185"/>
      <c r="O34" s="185"/>
      <c r="P34" s="185"/>
      <c r="Q34" s="185"/>
      <c r="R34" s="185"/>
    </row>
    <row r="35" spans="1:18" s="176" customFormat="1" ht="12" customHeight="1">
      <c r="A35" s="282"/>
      <c r="B35" s="285"/>
      <c r="C35" s="286"/>
      <c r="D35" s="312"/>
      <c r="E35" s="314"/>
      <c r="F35" s="186" t="s">
        <v>297</v>
      </c>
      <c r="G35" s="42"/>
      <c r="H35" s="42"/>
      <c r="I35" s="124"/>
      <c r="J35" s="124"/>
      <c r="K35" s="124">
        <f>K34*$D$34/100</f>
        <v>0</v>
      </c>
      <c r="L35" s="125">
        <f t="shared" si="2"/>
        <v>0</v>
      </c>
      <c r="M35" s="185"/>
      <c r="N35" s="185"/>
      <c r="O35" s="185"/>
      <c r="P35" s="185"/>
      <c r="Q35" s="185"/>
      <c r="R35" s="185"/>
    </row>
    <row r="36" spans="1:18" s="176" customFormat="1" ht="12" customHeight="1">
      <c r="A36" s="281" t="s">
        <v>202</v>
      </c>
      <c r="B36" s="277" t="s">
        <v>85</v>
      </c>
      <c r="C36" s="278"/>
      <c r="D36" s="311">
        <f>'ORÇ.CASA 40,23 M2'!I106</f>
        <v>0</v>
      </c>
      <c r="E36" s="313" t="e">
        <f>D36/$D$47*100</f>
        <v>#DIV/0!</v>
      </c>
      <c r="F36" s="186" t="s">
        <v>296</v>
      </c>
      <c r="G36" s="42">
        <v>25</v>
      </c>
      <c r="H36" s="42">
        <f>G36</f>
        <v>25</v>
      </c>
      <c r="I36" s="42">
        <v>75</v>
      </c>
      <c r="J36" s="42">
        <f>H36+I36</f>
        <v>100</v>
      </c>
      <c r="K36" s="42"/>
      <c r="L36" s="43">
        <f t="shared" si="2"/>
        <v>100</v>
      </c>
      <c r="M36" s="185"/>
      <c r="N36" s="185"/>
      <c r="O36" s="185"/>
      <c r="P36" s="185"/>
      <c r="Q36" s="185"/>
      <c r="R36" s="185"/>
    </row>
    <row r="37" spans="1:18" s="176" customFormat="1" ht="12" customHeight="1">
      <c r="A37" s="282"/>
      <c r="B37" s="279"/>
      <c r="C37" s="280"/>
      <c r="D37" s="312"/>
      <c r="E37" s="314"/>
      <c r="F37" s="186" t="s">
        <v>297</v>
      </c>
      <c r="G37" s="42">
        <f>G36*$D$36/100</f>
        <v>0</v>
      </c>
      <c r="H37" s="124">
        <f>G37</f>
        <v>0</v>
      </c>
      <c r="I37" s="42">
        <f>I36*$D$36/100</f>
        <v>0</v>
      </c>
      <c r="J37" s="124">
        <f t="shared" si="1"/>
        <v>0</v>
      </c>
      <c r="K37" s="42"/>
      <c r="L37" s="125">
        <f t="shared" si="2"/>
        <v>0</v>
      </c>
      <c r="M37" s="185"/>
      <c r="N37" s="185"/>
      <c r="O37" s="185"/>
      <c r="P37" s="185"/>
      <c r="Q37" s="185"/>
      <c r="R37" s="185"/>
    </row>
    <row r="38" spans="1:18" s="176" customFormat="1" ht="12" customHeight="1">
      <c r="A38" s="281" t="s">
        <v>206</v>
      </c>
      <c r="B38" s="277" t="s">
        <v>190</v>
      </c>
      <c r="C38" s="278"/>
      <c r="D38" s="311">
        <f>'ORÇ.CASA 40,23 M2'!I122</f>
        <v>0</v>
      </c>
      <c r="E38" s="313" t="e">
        <f>D38/$D$47*100</f>
        <v>#DIV/0!</v>
      </c>
      <c r="F38" s="186" t="s">
        <v>296</v>
      </c>
      <c r="G38" s="42"/>
      <c r="H38" s="42"/>
      <c r="I38" s="124">
        <v>100</v>
      </c>
      <c r="J38" s="124">
        <f t="shared" si="1"/>
        <v>100</v>
      </c>
      <c r="K38" s="124"/>
      <c r="L38" s="125">
        <f t="shared" si="2"/>
        <v>100</v>
      </c>
      <c r="M38" s="185"/>
      <c r="N38" s="185"/>
      <c r="O38" s="185"/>
      <c r="P38" s="185"/>
      <c r="Q38" s="185"/>
      <c r="R38" s="185"/>
    </row>
    <row r="39" spans="1:18" s="176" customFormat="1" ht="12" customHeight="1">
      <c r="A39" s="282"/>
      <c r="B39" s="279"/>
      <c r="C39" s="280"/>
      <c r="D39" s="312"/>
      <c r="E39" s="314"/>
      <c r="F39" s="186" t="s">
        <v>297</v>
      </c>
      <c r="G39" s="42"/>
      <c r="H39" s="42"/>
      <c r="I39" s="124">
        <f>I38*$D$38/100</f>
        <v>0</v>
      </c>
      <c r="J39" s="124">
        <f t="shared" si="1"/>
        <v>0</v>
      </c>
      <c r="K39" s="124"/>
      <c r="L39" s="125">
        <f t="shared" si="2"/>
        <v>0</v>
      </c>
      <c r="M39" s="185"/>
      <c r="N39" s="185"/>
      <c r="O39" s="185"/>
      <c r="P39" s="185"/>
      <c r="Q39" s="185"/>
      <c r="R39" s="185"/>
    </row>
    <row r="40" spans="1:18" s="176" customFormat="1" ht="12" customHeight="1">
      <c r="A40" s="281" t="s">
        <v>208</v>
      </c>
      <c r="B40" s="277" t="s">
        <v>195</v>
      </c>
      <c r="C40" s="278"/>
      <c r="D40" s="311">
        <f>'ORÇ.CASA 40,23 M2'!I133</f>
        <v>0</v>
      </c>
      <c r="E40" s="313" t="e">
        <f>D40/$D$47*100</f>
        <v>#DIV/0!</v>
      </c>
      <c r="F40" s="186" t="s">
        <v>296</v>
      </c>
      <c r="G40" s="42"/>
      <c r="H40" s="42"/>
      <c r="I40" s="124">
        <v>40</v>
      </c>
      <c r="J40" s="124">
        <f t="shared" si="1"/>
        <v>40</v>
      </c>
      <c r="K40" s="124">
        <v>60</v>
      </c>
      <c r="L40" s="125">
        <f t="shared" si="2"/>
        <v>100</v>
      </c>
      <c r="M40" s="185"/>
      <c r="N40" s="185"/>
      <c r="O40" s="185"/>
      <c r="P40" s="185"/>
      <c r="Q40" s="185"/>
      <c r="R40" s="185"/>
    </row>
    <row r="41" spans="1:18" s="176" customFormat="1" ht="12" customHeight="1">
      <c r="A41" s="282"/>
      <c r="B41" s="279"/>
      <c r="C41" s="280"/>
      <c r="D41" s="312"/>
      <c r="E41" s="314"/>
      <c r="F41" s="186" t="s">
        <v>297</v>
      </c>
      <c r="G41" s="42"/>
      <c r="H41" s="42"/>
      <c r="I41" s="124">
        <f>I40*$D$40/100</f>
        <v>0</v>
      </c>
      <c r="J41" s="124">
        <f>H41+I41</f>
        <v>0</v>
      </c>
      <c r="K41" s="124">
        <f>K40*$D$40/100</f>
        <v>0</v>
      </c>
      <c r="L41" s="125">
        <f>J41+K41</f>
        <v>0</v>
      </c>
      <c r="M41" s="185"/>
      <c r="N41" s="185"/>
      <c r="O41" s="185"/>
      <c r="P41" s="185"/>
      <c r="Q41" s="185"/>
      <c r="R41" s="185"/>
    </row>
    <row r="42" spans="1:18" s="176" customFormat="1" ht="12" customHeight="1">
      <c r="A42" s="281" t="s">
        <v>212</v>
      </c>
      <c r="B42" s="307" t="s">
        <v>50</v>
      </c>
      <c r="C42" s="308"/>
      <c r="D42" s="311">
        <f>'ORÇ.CASA 40,23 M2'!I140</f>
        <v>0</v>
      </c>
      <c r="E42" s="313" t="e">
        <f>D42/$D$47*100</f>
        <v>#DIV/0!</v>
      </c>
      <c r="F42" s="186" t="s">
        <v>296</v>
      </c>
      <c r="G42" s="42"/>
      <c r="H42" s="42"/>
      <c r="I42" s="124">
        <v>15</v>
      </c>
      <c r="J42" s="124">
        <f t="shared" si="1"/>
        <v>15</v>
      </c>
      <c r="K42" s="124">
        <v>85</v>
      </c>
      <c r="L42" s="125">
        <f t="shared" si="2"/>
        <v>100</v>
      </c>
      <c r="M42" s="185"/>
      <c r="N42" s="185"/>
      <c r="O42" s="185"/>
      <c r="P42" s="185"/>
      <c r="Q42" s="185"/>
      <c r="R42" s="185"/>
    </row>
    <row r="43" spans="1:18" s="176" customFormat="1" ht="12" customHeight="1">
      <c r="A43" s="282"/>
      <c r="B43" s="309"/>
      <c r="C43" s="310"/>
      <c r="D43" s="312"/>
      <c r="E43" s="314"/>
      <c r="F43" s="186" t="s">
        <v>297</v>
      </c>
      <c r="G43" s="42"/>
      <c r="H43" s="42"/>
      <c r="I43" s="124">
        <f>I42*$D$42/100</f>
        <v>0</v>
      </c>
      <c r="J43" s="124">
        <f t="shared" si="1"/>
        <v>0</v>
      </c>
      <c r="K43" s="124">
        <f>K42*$D$42/100</f>
        <v>0</v>
      </c>
      <c r="L43" s="125">
        <f t="shared" si="2"/>
        <v>0</v>
      </c>
      <c r="M43" s="185"/>
      <c r="N43" s="185"/>
      <c r="O43" s="185"/>
      <c r="P43" s="185"/>
      <c r="Q43" s="185"/>
      <c r="R43" s="185"/>
    </row>
    <row r="44" spans="1:18" s="176" customFormat="1" ht="6" customHeight="1" thickBot="1">
      <c r="A44" s="187"/>
      <c r="B44" s="188"/>
      <c r="C44" s="188"/>
      <c r="D44" s="189"/>
      <c r="E44" s="175"/>
      <c r="F44" s="175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</row>
    <row r="45" spans="1:18" s="176" customFormat="1" ht="18" customHeight="1" thickBot="1">
      <c r="A45" s="287" t="s">
        <v>298</v>
      </c>
      <c r="B45" s="288"/>
      <c r="C45" s="289"/>
      <c r="D45" s="190"/>
      <c r="E45" s="191" t="e">
        <f>SUM(E16:E43)</f>
        <v>#DIV/0!</v>
      </c>
      <c r="F45" s="191"/>
      <c r="G45" s="192" t="e">
        <f>G47/$D$47</f>
        <v>#DIV/0!</v>
      </c>
      <c r="H45" s="193" t="e">
        <f>G45</f>
        <v>#DIV/0!</v>
      </c>
      <c r="I45" s="192" t="e">
        <f>I47/$D$47</f>
        <v>#DIV/0!</v>
      </c>
      <c r="J45" s="193" t="e">
        <f>I45+H45</f>
        <v>#DIV/0!</v>
      </c>
      <c r="K45" s="192" t="e">
        <f>K47/$D$47</f>
        <v>#DIV/0!</v>
      </c>
      <c r="L45" s="193" t="e">
        <f>J45+K45</f>
        <v>#DIV/0!</v>
      </c>
      <c r="M45" s="194" t="e">
        <f>(#REF!*#REF!+#REF!*#REF!)/100</f>
        <v>#REF!</v>
      </c>
      <c r="N45" s="195" t="e">
        <f>(M45+K45)/H45</f>
        <v>#REF!</v>
      </c>
      <c r="O45" s="194" t="e">
        <f>(#REF!*#REF!+#REF!*#REF!)/100</f>
        <v>#REF!</v>
      </c>
      <c r="P45" s="195" t="e">
        <f>O45/L45</f>
        <v>#REF!</v>
      </c>
      <c r="Q45" s="194" t="e">
        <f>(#REF!*#REF!+#REF!*#REF!)/100</f>
        <v>#REF!</v>
      </c>
      <c r="R45" s="195" t="e">
        <f>(Q45+O45)/L45</f>
        <v>#REF!</v>
      </c>
    </row>
    <row r="46" spans="5:6" s="176" customFormat="1" ht="5.25" customHeight="1" thickBot="1">
      <c r="E46" s="196"/>
      <c r="F46" s="196"/>
    </row>
    <row r="47" spans="1:18" s="176" customFormat="1" ht="18" customHeight="1" thickBot="1">
      <c r="A47" s="287" t="s">
        <v>299</v>
      </c>
      <c r="B47" s="288"/>
      <c r="C47" s="289"/>
      <c r="D47" s="197">
        <f>SUM(D16:D43)</f>
        <v>0</v>
      </c>
      <c r="E47" s="198"/>
      <c r="F47" s="199"/>
      <c r="G47" s="200">
        <f>G17+G19+G21+G23+G25+G27+G29+G31+G33+G35+G37+G39+G41+G43</f>
        <v>0</v>
      </c>
      <c r="H47" s="200">
        <f>G47</f>
        <v>0</v>
      </c>
      <c r="I47" s="200">
        <f>I17+I19+I21+I23+I25+I27+I29+I31+I33+I35+I37+I39+I41+I43</f>
        <v>0</v>
      </c>
      <c r="J47" s="200">
        <f>I47+H47</f>
        <v>0</v>
      </c>
      <c r="K47" s="200">
        <f>K17+K19+K21+K23+K25+K27+K29+K31+K33+K35+K37+K39+K41+K43</f>
        <v>0</v>
      </c>
      <c r="L47" s="201">
        <f>K47+J47</f>
        <v>0</v>
      </c>
      <c r="M47" s="290" t="e">
        <f>M45</f>
        <v>#REF!</v>
      </c>
      <c r="N47" s="271"/>
      <c r="O47" s="270" t="e">
        <f>O45</f>
        <v>#REF!</v>
      </c>
      <c r="P47" s="271"/>
      <c r="Q47" s="270" t="e">
        <f>Q45</f>
        <v>#REF!</v>
      </c>
      <c r="R47" s="271"/>
    </row>
    <row r="48" spans="1:10" ht="10.5" customHeight="1">
      <c r="A48" s="202"/>
      <c r="B48" s="202"/>
      <c r="C48" s="202"/>
      <c r="D48" s="202"/>
      <c r="E48" s="203"/>
      <c r="F48" s="203"/>
      <c r="G48" s="202"/>
      <c r="H48" s="202"/>
      <c r="I48" s="202"/>
      <c r="J48" s="202"/>
    </row>
    <row r="49" spans="1:10" ht="10.5" customHeight="1">
      <c r="A49" s="202"/>
      <c r="B49" s="202"/>
      <c r="C49" s="202"/>
      <c r="D49" s="202"/>
      <c r="E49" s="203"/>
      <c r="F49" s="203"/>
      <c r="G49" s="202"/>
      <c r="H49" s="202"/>
      <c r="I49" s="202"/>
      <c r="J49" s="202"/>
    </row>
    <row r="50" spans="1:10" ht="10.5" customHeight="1">
      <c r="A50" s="202"/>
      <c r="B50" s="202"/>
      <c r="C50" s="202"/>
      <c r="D50" s="202"/>
      <c r="E50" s="203"/>
      <c r="F50" s="203"/>
      <c r="G50" s="202"/>
      <c r="H50" s="202"/>
      <c r="I50" s="202"/>
      <c r="J50" s="202"/>
    </row>
    <row r="51" spans="1:10" ht="10.5" customHeight="1">
      <c r="A51" s="202"/>
      <c r="B51" s="202"/>
      <c r="C51" s="202"/>
      <c r="D51" s="202"/>
      <c r="E51" s="203"/>
      <c r="F51" s="203"/>
      <c r="G51" s="202"/>
      <c r="H51" s="202"/>
      <c r="I51" s="202"/>
      <c r="J51" s="202"/>
    </row>
  </sheetData>
  <sheetProtection password="F751" sheet="1" objects="1" scenarios="1"/>
  <mergeCells count="78">
    <mergeCell ref="I7:J7"/>
    <mergeCell ref="E40:E41"/>
    <mergeCell ref="E42:E43"/>
    <mergeCell ref="E32:E33"/>
    <mergeCell ref="E34:E35"/>
    <mergeCell ref="E36:E37"/>
    <mergeCell ref="E38:E39"/>
    <mergeCell ref="I10:K10"/>
    <mergeCell ref="A9:L9"/>
    <mergeCell ref="D40:D41"/>
    <mergeCell ref="D42:D43"/>
    <mergeCell ref="E16:E17"/>
    <mergeCell ref="E18:E19"/>
    <mergeCell ref="E20:E21"/>
    <mergeCell ref="E22:E23"/>
    <mergeCell ref="E24:E25"/>
    <mergeCell ref="E26:E27"/>
    <mergeCell ref="E28:E29"/>
    <mergeCell ref="E30:E31"/>
    <mergeCell ref="D28:D29"/>
    <mergeCell ref="D30:D31"/>
    <mergeCell ref="D32:D33"/>
    <mergeCell ref="D34:D35"/>
    <mergeCell ref="D36:D37"/>
    <mergeCell ref="D38:D39"/>
    <mergeCell ref="B40:C41"/>
    <mergeCell ref="A40:A41"/>
    <mergeCell ref="B42:C43"/>
    <mergeCell ref="A42:A43"/>
    <mergeCell ref="D16:D17"/>
    <mergeCell ref="D18:D19"/>
    <mergeCell ref="D20:D21"/>
    <mergeCell ref="D22:D23"/>
    <mergeCell ref="D24:D25"/>
    <mergeCell ref="D26:D27"/>
    <mergeCell ref="B34:C35"/>
    <mergeCell ref="A34:A35"/>
    <mergeCell ref="B36:C37"/>
    <mergeCell ref="A36:A37"/>
    <mergeCell ref="B38:C39"/>
    <mergeCell ref="A38:A39"/>
    <mergeCell ref="A16:A17"/>
    <mergeCell ref="A18:A19"/>
    <mergeCell ref="B18:C19"/>
    <mergeCell ref="B30:C31"/>
    <mergeCell ref="A30:A31"/>
    <mergeCell ref="B32:C33"/>
    <mergeCell ref="A32:A33"/>
    <mergeCell ref="Q47:R47"/>
    <mergeCell ref="A1:L1"/>
    <mergeCell ref="A2:L2"/>
    <mergeCell ref="A4:L4"/>
    <mergeCell ref="A5:I5"/>
    <mergeCell ref="A6:L6"/>
    <mergeCell ref="A8:H8"/>
    <mergeCell ref="I8:L8"/>
    <mergeCell ref="B20:C21"/>
    <mergeCell ref="A20:A21"/>
    <mergeCell ref="A45:C45"/>
    <mergeCell ref="A47:C47"/>
    <mergeCell ref="M47:N47"/>
    <mergeCell ref="A11:E11"/>
    <mergeCell ref="G11:H11"/>
    <mergeCell ref="I11:J11"/>
    <mergeCell ref="K11:L11"/>
    <mergeCell ref="A26:A27"/>
    <mergeCell ref="A28:A29"/>
    <mergeCell ref="B16:C17"/>
    <mergeCell ref="O47:P47"/>
    <mergeCell ref="A12:E12"/>
    <mergeCell ref="H12:L12"/>
    <mergeCell ref="G13:L13"/>
    <mergeCell ref="B22:C23"/>
    <mergeCell ref="B28:C29"/>
    <mergeCell ref="A22:A23"/>
    <mergeCell ref="B24:C25"/>
    <mergeCell ref="A24:A25"/>
    <mergeCell ref="B26:C27"/>
  </mergeCells>
  <printOptions horizontalCentered="1"/>
  <pageMargins left="0.7874015748031497" right="0.1968503937007874" top="0.7874015748031497" bottom="0.7874015748031497" header="0.5118110236220472" footer="0.5118110236220472"/>
  <pageSetup horizontalDpi="600" verticalDpi="600" orientation="portrait" paperSize="9" scale="68" r:id="rId7"/>
  <headerFooter alignWithMargins="0">
    <oddFooter>&amp;CPágina &amp;P de &amp;N</oddFooter>
  </headerFooter>
  <drawing r:id="rId6"/>
  <legacyDrawing r:id="rId5"/>
  <oleObjects>
    <oleObject progId="Word.Picture.8" shapeId="743223" r:id="rId1"/>
    <oleObject progId="Word.Picture.8" shapeId="743224" r:id="rId2"/>
    <oleObject progId="Word.Picture.8" shapeId="743225" r:id="rId3"/>
    <oleObject progId="Word.Picture.8" shapeId="746090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2"/>
  <sheetViews>
    <sheetView zoomScale="75" zoomScaleNormal="75" zoomScalePageLayoutView="0" workbookViewId="0" topLeftCell="A1">
      <selection activeCell="I11" sqref="I11"/>
    </sheetView>
  </sheetViews>
  <sheetFormatPr defaultColWidth="9.140625" defaultRowHeight="12.75"/>
  <cols>
    <col min="1" max="1" width="17.28125" style="7" customWidth="1"/>
    <col min="2" max="2" width="13.00390625" style="7" customWidth="1"/>
    <col min="3" max="3" width="48.00390625" style="7" customWidth="1"/>
    <col min="4" max="4" width="9.140625" style="7" customWidth="1"/>
    <col min="5" max="6" width="12.7109375" style="7" customWidth="1"/>
    <col min="7" max="7" width="14.7109375" style="7" customWidth="1"/>
    <col min="8" max="8" width="12.7109375" style="7" customWidth="1"/>
    <col min="9" max="9" width="14.7109375" style="7" customWidth="1"/>
    <col min="10" max="10" width="10.28125" style="7" bestFit="1" customWidth="1"/>
    <col min="11" max="16384" width="9.140625" style="7" customWidth="1"/>
  </cols>
  <sheetData>
    <row r="1" spans="1:9" ht="30" customHeight="1">
      <c r="A1" s="263"/>
      <c r="B1" s="263"/>
      <c r="C1" s="263"/>
      <c r="D1" s="263"/>
      <c r="E1" s="263"/>
      <c r="F1" s="263"/>
      <c r="G1" s="263"/>
      <c r="H1" s="263"/>
      <c r="I1" s="263"/>
    </row>
    <row r="2" spans="1:9" ht="30" customHeight="1">
      <c r="A2" s="264"/>
      <c r="B2" s="264"/>
      <c r="C2" s="264"/>
      <c r="D2" s="264"/>
      <c r="E2" s="264"/>
      <c r="F2" s="264"/>
      <c r="G2" s="264"/>
      <c r="H2" s="264"/>
      <c r="I2" s="264"/>
    </row>
    <row r="3" spans="1:9" ht="23.25">
      <c r="A3" s="131"/>
      <c r="B3" s="131"/>
      <c r="C3" s="131"/>
      <c r="D3" s="131"/>
      <c r="E3" s="131"/>
      <c r="F3" s="131"/>
      <c r="G3" s="131"/>
      <c r="H3" s="130"/>
      <c r="I3" s="130"/>
    </row>
    <row r="4" spans="1:9" ht="23.25">
      <c r="A4" s="265" t="s">
        <v>151</v>
      </c>
      <c r="B4" s="265"/>
      <c r="C4" s="265"/>
      <c r="D4" s="265"/>
      <c r="E4" s="265"/>
      <c r="F4" s="265"/>
      <c r="G4" s="265"/>
      <c r="H4" s="265"/>
      <c r="I4" s="265"/>
    </row>
    <row r="5" spans="1:9" ht="4.5" customHeight="1">
      <c r="A5" s="266"/>
      <c r="B5" s="266"/>
      <c r="C5" s="266"/>
      <c r="D5" s="266"/>
      <c r="E5" s="266"/>
      <c r="F5" s="266"/>
      <c r="G5" s="266"/>
      <c r="H5" s="266"/>
      <c r="I5" s="266"/>
    </row>
    <row r="6" spans="1:9" ht="23.25" customHeight="1">
      <c r="A6" s="267" t="s">
        <v>220</v>
      </c>
      <c r="B6" s="267"/>
      <c r="C6" s="267"/>
      <c r="D6" s="267"/>
      <c r="E6" s="267"/>
      <c r="F6" s="267"/>
      <c r="G6" s="267"/>
      <c r="H6" s="267"/>
      <c r="I6" s="267"/>
    </row>
    <row r="7" spans="1:9" ht="23.25" customHeight="1">
      <c r="A7" s="114" t="s">
        <v>316</v>
      </c>
      <c r="B7" s="115"/>
      <c r="C7" s="115"/>
      <c r="D7" s="115"/>
      <c r="E7" s="115"/>
      <c r="F7" s="115"/>
      <c r="G7" s="261" t="s">
        <v>301</v>
      </c>
      <c r="H7" s="262"/>
      <c r="I7" s="117">
        <v>100</v>
      </c>
    </row>
    <row r="8" spans="1:9" ht="23.25" customHeight="1">
      <c r="A8" s="248" t="s">
        <v>157</v>
      </c>
      <c r="B8" s="249"/>
      <c r="C8" s="249"/>
      <c r="D8" s="249"/>
      <c r="E8" s="249"/>
      <c r="F8" s="250"/>
      <c r="G8" s="246" t="s">
        <v>319</v>
      </c>
      <c r="H8" s="247"/>
      <c r="I8" s="268"/>
    </row>
    <row r="9" spans="1:9" ht="23.25" customHeight="1">
      <c r="A9" s="269" t="s">
        <v>219</v>
      </c>
      <c r="B9" s="269"/>
      <c r="C9" s="269"/>
      <c r="D9" s="269"/>
      <c r="E9" s="269"/>
      <c r="F9" s="269"/>
      <c r="G9" s="269"/>
      <c r="H9" s="269"/>
      <c r="I9" s="269"/>
    </row>
    <row r="10" spans="1:9" ht="23.25" customHeight="1">
      <c r="A10" s="248" t="s">
        <v>237</v>
      </c>
      <c r="B10" s="249"/>
      <c r="C10" s="249"/>
      <c r="D10" s="249"/>
      <c r="E10" s="249"/>
      <c r="F10" s="250"/>
      <c r="G10" s="246" t="s">
        <v>292</v>
      </c>
      <c r="H10" s="247"/>
      <c r="I10" s="118">
        <v>40816</v>
      </c>
    </row>
    <row r="11" spans="1:9" ht="23.25" customHeight="1">
      <c r="A11" s="253" t="s">
        <v>159</v>
      </c>
      <c r="B11" s="254"/>
      <c r="C11" s="255"/>
      <c r="D11" s="119" t="s">
        <v>293</v>
      </c>
      <c r="E11" s="323">
        <f>'ORÇ.CASA 40,23 M2'!E11:F11</f>
        <v>0</v>
      </c>
      <c r="F11" s="323"/>
      <c r="G11" s="259" t="s">
        <v>302</v>
      </c>
      <c r="H11" s="260"/>
      <c r="I11" s="214"/>
    </row>
    <row r="12" spans="1:8" ht="3.75" customHeight="1" thickBot="1">
      <c r="A12" s="256"/>
      <c r="B12" s="256"/>
      <c r="C12" s="256"/>
      <c r="D12" s="256"/>
      <c r="E12" s="256"/>
      <c r="F12" s="256"/>
      <c r="G12" s="256"/>
      <c r="H12" s="256"/>
    </row>
    <row r="13" spans="1:10" s="137" customFormat="1" ht="12.75">
      <c r="A13" s="99" t="s">
        <v>152</v>
      </c>
      <c r="B13" s="321" t="s">
        <v>19</v>
      </c>
      <c r="C13" s="321" t="s">
        <v>153</v>
      </c>
      <c r="D13" s="321" t="s">
        <v>52</v>
      </c>
      <c r="E13" s="321" t="s">
        <v>49</v>
      </c>
      <c r="F13" s="318" t="s">
        <v>154</v>
      </c>
      <c r="G13" s="319"/>
      <c r="H13" s="318" t="s">
        <v>155</v>
      </c>
      <c r="I13" s="320"/>
      <c r="J13" s="101" t="s">
        <v>49</v>
      </c>
    </row>
    <row r="14" spans="1:10" s="137" customFormat="1" ht="13.5" thickBot="1">
      <c r="A14" s="126" t="s">
        <v>156</v>
      </c>
      <c r="B14" s="322"/>
      <c r="C14" s="322"/>
      <c r="D14" s="322"/>
      <c r="E14" s="322"/>
      <c r="F14" s="111" t="s">
        <v>55</v>
      </c>
      <c r="G14" s="110" t="s">
        <v>44</v>
      </c>
      <c r="H14" s="111" t="s">
        <v>55</v>
      </c>
      <c r="I14" s="127" t="s">
        <v>44</v>
      </c>
      <c r="J14" s="116" t="s">
        <v>326</v>
      </c>
    </row>
    <row r="15" spans="1:10" s="137" customFormat="1" ht="12.75">
      <c r="A15" s="205"/>
      <c r="B15" s="102" t="s">
        <v>160</v>
      </c>
      <c r="C15" s="103" t="s">
        <v>21</v>
      </c>
      <c r="D15" s="104"/>
      <c r="E15" s="105"/>
      <c r="F15" s="105"/>
      <c r="G15" s="104"/>
      <c r="H15" s="105"/>
      <c r="I15" s="113"/>
      <c r="J15" s="105"/>
    </row>
    <row r="16" spans="1:10" s="137" customFormat="1" ht="12.75">
      <c r="A16" s="139" t="s">
        <v>221</v>
      </c>
      <c r="B16" s="83" t="s">
        <v>7</v>
      </c>
      <c r="C16" s="76" t="s">
        <v>222</v>
      </c>
      <c r="D16" s="77" t="s">
        <v>47</v>
      </c>
      <c r="E16" s="8">
        <f>J16*$I$7</f>
        <v>20000</v>
      </c>
      <c r="F16" s="212">
        <f>'ORÇ.CASA 40,23 M2'!F16</f>
        <v>0</v>
      </c>
      <c r="G16" s="8">
        <f>F16*E16</f>
        <v>0</v>
      </c>
      <c r="H16" s="8">
        <f>F16*($I$11+100%)</f>
        <v>0</v>
      </c>
      <c r="I16" s="8">
        <f>H16*E16</f>
        <v>0</v>
      </c>
      <c r="J16" s="107">
        <v>200</v>
      </c>
    </row>
    <row r="17" spans="1:10" s="137" customFormat="1" ht="25.5">
      <c r="A17" s="78">
        <v>72881</v>
      </c>
      <c r="B17" s="84" t="s">
        <v>8</v>
      </c>
      <c r="C17" s="76" t="s">
        <v>224</v>
      </c>
      <c r="D17" s="77" t="s">
        <v>56</v>
      </c>
      <c r="E17" s="107">
        <f>J17*$I$7</f>
        <v>16044</v>
      </c>
      <c r="F17" s="212">
        <f>'ORÇ.CASA 40,23 M2'!F17</f>
        <v>0</v>
      </c>
      <c r="G17" s="107">
        <f>F17*E17</f>
        <v>0</v>
      </c>
      <c r="H17" s="8">
        <f>F17*($I$11+100%)</f>
        <v>0</v>
      </c>
      <c r="I17" s="8">
        <f>H17*E17</f>
        <v>0</v>
      </c>
      <c r="J17" s="8">
        <v>160.44</v>
      </c>
    </row>
    <row r="18" spans="1:10" s="137" customFormat="1" ht="51">
      <c r="A18" s="78" t="s">
        <v>225</v>
      </c>
      <c r="B18" s="84" t="s">
        <v>9</v>
      </c>
      <c r="C18" s="76" t="s">
        <v>279</v>
      </c>
      <c r="D18" s="77" t="s">
        <v>47</v>
      </c>
      <c r="E18" s="107">
        <f>J18*$I$7</f>
        <v>25</v>
      </c>
      <c r="F18" s="212">
        <f>'ORÇ.CASA 40,23 M2'!F18</f>
        <v>0</v>
      </c>
      <c r="G18" s="107">
        <f>F18*E18</f>
        <v>0</v>
      </c>
      <c r="H18" s="8">
        <f>F18*($I$11+100%)</f>
        <v>0</v>
      </c>
      <c r="I18" s="8">
        <f>H18*E18</f>
        <v>0</v>
      </c>
      <c r="J18" s="8">
        <v>0.25</v>
      </c>
    </row>
    <row r="19" spans="1:10" s="137" customFormat="1" ht="25.5">
      <c r="A19" s="78" t="s">
        <v>227</v>
      </c>
      <c r="B19" s="106" t="s">
        <v>10</v>
      </c>
      <c r="C19" s="76" t="s">
        <v>226</v>
      </c>
      <c r="D19" s="77" t="s">
        <v>47</v>
      </c>
      <c r="E19" s="107">
        <f>J19*$I$7</f>
        <v>4.5</v>
      </c>
      <c r="F19" s="212">
        <f>'ORÇ.CASA 40,23 M2'!F19</f>
        <v>0</v>
      </c>
      <c r="G19" s="107">
        <f>F19*E19</f>
        <v>0</v>
      </c>
      <c r="H19" s="8">
        <f>F19*($I$11+100%)</f>
        <v>0</v>
      </c>
      <c r="I19" s="8">
        <f>H19*E19</f>
        <v>0</v>
      </c>
      <c r="J19" s="108">
        <f>4.5/100</f>
        <v>0.045</v>
      </c>
    </row>
    <row r="20" spans="1:10" s="137" customFormat="1" ht="39.75" customHeight="1">
      <c r="A20" s="140" t="s">
        <v>161</v>
      </c>
      <c r="B20" s="84" t="s">
        <v>318</v>
      </c>
      <c r="C20" s="76" t="s">
        <v>223</v>
      </c>
      <c r="D20" s="77" t="s">
        <v>47</v>
      </c>
      <c r="E20" s="107">
        <f>J20*$I$7</f>
        <v>4022.9999999999995</v>
      </c>
      <c r="F20" s="212">
        <f>'ORÇ.CASA 40,23 M2'!F20</f>
        <v>0</v>
      </c>
      <c r="G20" s="107">
        <f>F20*E20</f>
        <v>0</v>
      </c>
      <c r="H20" s="8">
        <f>F20*($I$11+100%)</f>
        <v>0</v>
      </c>
      <c r="I20" s="8">
        <f>H20*E20</f>
        <v>0</v>
      </c>
      <c r="J20" s="8">
        <v>40.23</v>
      </c>
    </row>
    <row r="21" spans="1:10" s="143" customFormat="1" ht="12.75">
      <c r="A21" s="141"/>
      <c r="B21" s="85"/>
      <c r="C21" s="142" t="s">
        <v>162</v>
      </c>
      <c r="D21" s="74"/>
      <c r="E21" s="109"/>
      <c r="F21" s="109"/>
      <c r="G21" s="75">
        <f>SUM(G16:G20)</f>
        <v>0</v>
      </c>
      <c r="H21" s="75"/>
      <c r="I21" s="75">
        <f>SUM(I16:I20)</f>
        <v>0</v>
      </c>
      <c r="J21" s="109"/>
    </row>
    <row r="22" spans="1:10" s="137" customFormat="1" ht="12.75">
      <c r="A22" s="144"/>
      <c r="B22" s="145"/>
      <c r="C22" s="146"/>
      <c r="D22" s="72"/>
      <c r="E22" s="98"/>
      <c r="F22" s="98"/>
      <c r="G22" s="8"/>
      <c r="H22" s="8"/>
      <c r="I22" s="8"/>
      <c r="J22" s="98"/>
    </row>
    <row r="23" spans="1:10" s="137" customFormat="1" ht="12.75">
      <c r="A23" s="144"/>
      <c r="B23" s="82" t="s">
        <v>163</v>
      </c>
      <c r="C23" s="85" t="s">
        <v>164</v>
      </c>
      <c r="D23" s="74"/>
      <c r="E23" s="75"/>
      <c r="F23" s="98"/>
      <c r="G23" s="8"/>
      <c r="H23" s="8"/>
      <c r="I23" s="8"/>
      <c r="J23" s="75"/>
    </row>
    <row r="24" spans="1:10" s="137" customFormat="1" ht="25.5">
      <c r="A24" s="140" t="s">
        <v>165</v>
      </c>
      <c r="B24" s="83" t="s">
        <v>58</v>
      </c>
      <c r="C24" s="78" t="s">
        <v>146</v>
      </c>
      <c r="D24" s="72" t="s">
        <v>51</v>
      </c>
      <c r="E24" s="107">
        <f aca="true" t="shared" si="0" ref="E24:E33">J24*$I$7</f>
        <v>2400</v>
      </c>
      <c r="F24" s="212">
        <f>'ORÇ.CASA 40,23 M2'!F24</f>
        <v>0</v>
      </c>
      <c r="G24" s="107">
        <f aca="true" t="shared" si="1" ref="G24:G33">F24*E24</f>
        <v>0</v>
      </c>
      <c r="H24" s="8">
        <f aca="true" t="shared" si="2" ref="H24:H33">F24*($I$11+100%)</f>
        <v>0</v>
      </c>
      <c r="I24" s="8">
        <f aca="true" t="shared" si="3" ref="I24:I33">H24*E24</f>
        <v>0</v>
      </c>
      <c r="J24" s="8">
        <v>24</v>
      </c>
    </row>
    <row r="25" spans="1:10" s="137" customFormat="1" ht="12.75">
      <c r="A25" s="147" t="s">
        <v>268</v>
      </c>
      <c r="B25" s="83" t="s">
        <v>11</v>
      </c>
      <c r="C25" s="78" t="s">
        <v>135</v>
      </c>
      <c r="D25" s="72" t="s">
        <v>53</v>
      </c>
      <c r="E25" s="107">
        <f t="shared" si="0"/>
        <v>401</v>
      </c>
      <c r="F25" s="212">
        <f>'ORÇ.CASA 40,23 M2'!F25</f>
        <v>0</v>
      </c>
      <c r="G25" s="107">
        <f t="shared" si="1"/>
        <v>0</v>
      </c>
      <c r="H25" s="8">
        <f t="shared" si="2"/>
        <v>0</v>
      </c>
      <c r="I25" s="8">
        <f t="shared" si="3"/>
        <v>0</v>
      </c>
      <c r="J25" s="8">
        <v>4.01</v>
      </c>
    </row>
    <row r="26" spans="1:10" s="137" customFormat="1" ht="12.75">
      <c r="A26" s="148" t="s">
        <v>228</v>
      </c>
      <c r="B26" s="83" t="s">
        <v>59</v>
      </c>
      <c r="C26" s="78" t="s">
        <v>54</v>
      </c>
      <c r="D26" s="72" t="s">
        <v>47</v>
      </c>
      <c r="E26" s="107">
        <f t="shared" si="0"/>
        <v>1602</v>
      </c>
      <c r="F26" s="212">
        <f>'ORÇ.CASA 40,23 M2'!F26</f>
        <v>0</v>
      </c>
      <c r="G26" s="107">
        <f t="shared" si="1"/>
        <v>0</v>
      </c>
      <c r="H26" s="8">
        <f t="shared" si="2"/>
        <v>0</v>
      </c>
      <c r="I26" s="8">
        <f t="shared" si="3"/>
        <v>0</v>
      </c>
      <c r="J26" s="8">
        <v>16.02</v>
      </c>
    </row>
    <row r="27" spans="1:10" s="137" customFormat="1" ht="25.5">
      <c r="A27" s="140" t="s">
        <v>229</v>
      </c>
      <c r="B27" s="83" t="s">
        <v>60</v>
      </c>
      <c r="C27" s="78" t="s">
        <v>111</v>
      </c>
      <c r="D27" s="72" t="s">
        <v>47</v>
      </c>
      <c r="E27" s="107">
        <f t="shared" si="0"/>
        <v>80</v>
      </c>
      <c r="F27" s="212">
        <f>'ORÇ.CASA 40,23 M2'!F27</f>
        <v>0</v>
      </c>
      <c r="G27" s="107">
        <f t="shared" si="1"/>
        <v>0</v>
      </c>
      <c r="H27" s="8">
        <f t="shared" si="2"/>
        <v>0</v>
      </c>
      <c r="I27" s="8">
        <f t="shared" si="3"/>
        <v>0</v>
      </c>
      <c r="J27" s="8">
        <v>0.8</v>
      </c>
    </row>
    <row r="28" spans="1:10" s="137" customFormat="1" ht="38.25">
      <c r="A28" s="147" t="s">
        <v>261</v>
      </c>
      <c r="B28" s="83" t="s">
        <v>61</v>
      </c>
      <c r="C28" s="78" t="s">
        <v>262</v>
      </c>
      <c r="D28" s="72" t="s">
        <v>47</v>
      </c>
      <c r="E28" s="107">
        <f t="shared" si="0"/>
        <v>1602</v>
      </c>
      <c r="F28" s="212">
        <f>'ORÇ.CASA 40,23 M2'!F28</f>
        <v>0</v>
      </c>
      <c r="G28" s="107">
        <f t="shared" si="1"/>
        <v>0</v>
      </c>
      <c r="H28" s="8">
        <f t="shared" si="2"/>
        <v>0</v>
      </c>
      <c r="I28" s="8">
        <f t="shared" si="3"/>
        <v>0</v>
      </c>
      <c r="J28" s="8">
        <v>16.02</v>
      </c>
    </row>
    <row r="29" spans="1:10" s="137" customFormat="1" ht="12.75">
      <c r="A29" s="140" t="s">
        <v>230</v>
      </c>
      <c r="B29" s="83" t="s">
        <v>62</v>
      </c>
      <c r="C29" s="78" t="s">
        <v>231</v>
      </c>
      <c r="D29" s="72" t="s">
        <v>53</v>
      </c>
      <c r="E29" s="107">
        <f t="shared" si="0"/>
        <v>89</v>
      </c>
      <c r="F29" s="212">
        <f>'ORÇ.CASA 40,23 M2'!F29</f>
        <v>0</v>
      </c>
      <c r="G29" s="107">
        <f t="shared" si="1"/>
        <v>0</v>
      </c>
      <c r="H29" s="8">
        <f t="shared" si="2"/>
        <v>0</v>
      </c>
      <c r="I29" s="8">
        <f t="shared" si="3"/>
        <v>0</v>
      </c>
      <c r="J29" s="8">
        <v>0.89</v>
      </c>
    </row>
    <row r="30" spans="1:10" s="137" customFormat="1" ht="25.5">
      <c r="A30" s="140" t="s">
        <v>232</v>
      </c>
      <c r="B30" s="83" t="s">
        <v>63</v>
      </c>
      <c r="C30" s="78" t="s">
        <v>233</v>
      </c>
      <c r="D30" s="72" t="s">
        <v>53</v>
      </c>
      <c r="E30" s="107">
        <f t="shared" si="0"/>
        <v>89</v>
      </c>
      <c r="F30" s="212">
        <f>'ORÇ.CASA 40,23 M2'!F30</f>
        <v>0</v>
      </c>
      <c r="G30" s="107">
        <f t="shared" si="1"/>
        <v>0</v>
      </c>
      <c r="H30" s="8">
        <f t="shared" si="2"/>
        <v>0</v>
      </c>
      <c r="I30" s="8">
        <f t="shared" si="3"/>
        <v>0</v>
      </c>
      <c r="J30" s="8">
        <v>0.89</v>
      </c>
    </row>
    <row r="31" spans="1:10" s="137" customFormat="1" ht="12.75">
      <c r="A31" s="140" t="s">
        <v>234</v>
      </c>
      <c r="B31" s="83" t="s">
        <v>64</v>
      </c>
      <c r="C31" s="78" t="s">
        <v>235</v>
      </c>
      <c r="D31" s="72" t="s">
        <v>48</v>
      </c>
      <c r="E31" s="107">
        <f t="shared" si="0"/>
        <v>2590</v>
      </c>
      <c r="F31" s="212">
        <f>'ORÇ.CASA 40,23 M2'!F31</f>
        <v>0</v>
      </c>
      <c r="G31" s="107">
        <f t="shared" si="1"/>
        <v>0</v>
      </c>
      <c r="H31" s="8">
        <f t="shared" si="2"/>
        <v>0</v>
      </c>
      <c r="I31" s="8">
        <f t="shared" si="3"/>
        <v>0</v>
      </c>
      <c r="J31" s="8">
        <v>25.9</v>
      </c>
    </row>
    <row r="32" spans="1:10" s="137" customFormat="1" ht="25.5">
      <c r="A32" s="149" t="s">
        <v>267</v>
      </c>
      <c r="B32" s="83" t="s">
        <v>65</v>
      </c>
      <c r="C32" s="78" t="s">
        <v>266</v>
      </c>
      <c r="D32" s="72"/>
      <c r="E32" s="107">
        <f t="shared" si="0"/>
        <v>2203</v>
      </c>
      <c r="F32" s="212">
        <f>'ORÇ.CASA 40,23 M2'!F32</f>
        <v>0</v>
      </c>
      <c r="G32" s="107">
        <f t="shared" si="1"/>
        <v>0</v>
      </c>
      <c r="H32" s="8">
        <f t="shared" si="2"/>
        <v>0</v>
      </c>
      <c r="I32" s="8">
        <f t="shared" si="3"/>
        <v>0</v>
      </c>
      <c r="J32" s="8">
        <v>22.03</v>
      </c>
    </row>
    <row r="33" spans="1:10" s="137" customFormat="1" ht="25.5">
      <c r="A33" s="148" t="s">
        <v>236</v>
      </c>
      <c r="B33" s="83" t="s">
        <v>112</v>
      </c>
      <c r="C33" s="78" t="s">
        <v>305</v>
      </c>
      <c r="D33" s="72" t="s">
        <v>53</v>
      </c>
      <c r="E33" s="107">
        <f t="shared" si="0"/>
        <v>679</v>
      </c>
      <c r="F33" s="212">
        <f>'ORÇ.CASA 40,23 M2'!F33</f>
        <v>0</v>
      </c>
      <c r="G33" s="107">
        <f t="shared" si="1"/>
        <v>0</v>
      </c>
      <c r="H33" s="8">
        <f t="shared" si="2"/>
        <v>0</v>
      </c>
      <c r="I33" s="8">
        <f t="shared" si="3"/>
        <v>0</v>
      </c>
      <c r="J33" s="8">
        <v>6.79</v>
      </c>
    </row>
    <row r="34" spans="1:10" s="143" customFormat="1" ht="12.75">
      <c r="A34" s="141"/>
      <c r="B34" s="85"/>
      <c r="C34" s="142" t="s">
        <v>166</v>
      </c>
      <c r="D34" s="74"/>
      <c r="E34" s="109"/>
      <c r="F34" s="109"/>
      <c r="G34" s="75">
        <f>SUM(G24:G33)</f>
        <v>0</v>
      </c>
      <c r="H34" s="75"/>
      <c r="I34" s="75">
        <f>SUM(I24:I33)</f>
        <v>0</v>
      </c>
      <c r="J34" s="109"/>
    </row>
    <row r="35" spans="1:10" s="137" customFormat="1" ht="12.75">
      <c r="A35" s="144"/>
      <c r="B35" s="145"/>
      <c r="C35" s="146"/>
      <c r="D35" s="72"/>
      <c r="E35" s="98"/>
      <c r="F35" s="98"/>
      <c r="G35" s="8"/>
      <c r="H35" s="8"/>
      <c r="I35" s="8"/>
      <c r="J35" s="98"/>
    </row>
    <row r="36" spans="1:10" s="137" customFormat="1" ht="12.75">
      <c r="A36" s="144"/>
      <c r="B36" s="82" t="s">
        <v>167</v>
      </c>
      <c r="C36" s="79" t="s">
        <v>168</v>
      </c>
      <c r="D36" s="74"/>
      <c r="E36" s="75"/>
      <c r="F36" s="98"/>
      <c r="G36" s="8"/>
      <c r="H36" s="8"/>
      <c r="I36" s="8"/>
      <c r="J36" s="75"/>
    </row>
    <row r="37" spans="1:10" s="137" customFormat="1" ht="38.25">
      <c r="A37" s="147" t="s">
        <v>263</v>
      </c>
      <c r="B37" s="83" t="s">
        <v>12</v>
      </c>
      <c r="C37" s="78" t="s">
        <v>282</v>
      </c>
      <c r="D37" s="72" t="s">
        <v>47</v>
      </c>
      <c r="E37" s="107">
        <f aca="true" t="shared" si="4" ref="E37:E42">J37*$I$7</f>
        <v>735</v>
      </c>
      <c r="F37" s="212">
        <f>'ORÇ.CASA 40,23 M2'!F37</f>
        <v>0</v>
      </c>
      <c r="G37" s="107">
        <f aca="true" t="shared" si="5" ref="G37:G42">F37*E37</f>
        <v>0</v>
      </c>
      <c r="H37" s="8">
        <f aca="true" t="shared" si="6" ref="H37:H42">F37*($I$11+100%)</f>
        <v>0</v>
      </c>
      <c r="I37" s="8">
        <f aca="true" t="shared" si="7" ref="I37:I42">H37*E37</f>
        <v>0</v>
      </c>
      <c r="J37" s="8">
        <v>7.35</v>
      </c>
    </row>
    <row r="38" spans="1:10" s="137" customFormat="1" ht="12.75">
      <c r="A38" s="140" t="s">
        <v>230</v>
      </c>
      <c r="B38" s="83" t="s">
        <v>13</v>
      </c>
      <c r="C38" s="78" t="s">
        <v>241</v>
      </c>
      <c r="D38" s="72" t="s">
        <v>53</v>
      </c>
      <c r="E38" s="107">
        <f t="shared" si="4"/>
        <v>24</v>
      </c>
      <c r="F38" s="212">
        <f>'ORÇ.CASA 40,23 M2'!F38</f>
        <v>0</v>
      </c>
      <c r="G38" s="107">
        <f t="shared" si="5"/>
        <v>0</v>
      </c>
      <c r="H38" s="8">
        <f t="shared" si="6"/>
        <v>0</v>
      </c>
      <c r="I38" s="8">
        <f t="shared" si="7"/>
        <v>0</v>
      </c>
      <c r="J38" s="8">
        <v>0.24</v>
      </c>
    </row>
    <row r="39" spans="1:10" s="137" customFormat="1" ht="12.75" customHeight="1">
      <c r="A39" s="148" t="s">
        <v>238</v>
      </c>
      <c r="B39" s="83" t="s">
        <v>14</v>
      </c>
      <c r="C39" s="78" t="s">
        <v>239</v>
      </c>
      <c r="D39" s="72" t="s">
        <v>53</v>
      </c>
      <c r="E39" s="107">
        <f t="shared" si="4"/>
        <v>24</v>
      </c>
      <c r="F39" s="212">
        <f>'ORÇ.CASA 40,23 M2'!F39</f>
        <v>0</v>
      </c>
      <c r="G39" s="107">
        <f t="shared" si="5"/>
        <v>0</v>
      </c>
      <c r="H39" s="8">
        <f t="shared" si="6"/>
        <v>0</v>
      </c>
      <c r="I39" s="8">
        <f t="shared" si="7"/>
        <v>0</v>
      </c>
      <c r="J39" s="8">
        <v>0.24</v>
      </c>
    </row>
    <row r="40" spans="1:10" s="137" customFormat="1" ht="12.75">
      <c r="A40" s="140" t="s">
        <v>234</v>
      </c>
      <c r="B40" s="83" t="s">
        <v>45</v>
      </c>
      <c r="C40" s="78" t="s">
        <v>235</v>
      </c>
      <c r="D40" s="72" t="s">
        <v>48</v>
      </c>
      <c r="E40" s="107">
        <f t="shared" si="4"/>
        <v>1295</v>
      </c>
      <c r="F40" s="212">
        <f>'ORÇ.CASA 40,23 M2'!F40</f>
        <v>0</v>
      </c>
      <c r="G40" s="107">
        <f t="shared" si="5"/>
        <v>0</v>
      </c>
      <c r="H40" s="8">
        <f t="shared" si="6"/>
        <v>0</v>
      </c>
      <c r="I40" s="8">
        <f t="shared" si="7"/>
        <v>0</v>
      </c>
      <c r="J40" s="8">
        <v>12.95</v>
      </c>
    </row>
    <row r="41" spans="1:10" s="137" customFormat="1" ht="29.25" customHeight="1">
      <c r="A41" s="140" t="s">
        <v>169</v>
      </c>
      <c r="B41" s="83" t="s">
        <v>46</v>
      </c>
      <c r="C41" s="78" t="s">
        <v>110</v>
      </c>
      <c r="D41" s="72" t="s">
        <v>47</v>
      </c>
      <c r="E41" s="107">
        <f t="shared" si="4"/>
        <v>503</v>
      </c>
      <c r="F41" s="212">
        <f>'ORÇ.CASA 40,23 M2'!F41</f>
        <v>0</v>
      </c>
      <c r="G41" s="107">
        <f t="shared" si="5"/>
        <v>0</v>
      </c>
      <c r="H41" s="8">
        <f t="shared" si="6"/>
        <v>0</v>
      </c>
      <c r="I41" s="8">
        <f t="shared" si="7"/>
        <v>0</v>
      </c>
      <c r="J41" s="8">
        <v>5.03</v>
      </c>
    </row>
    <row r="42" spans="1:10" s="137" customFormat="1" ht="12.75">
      <c r="A42" s="140" t="s">
        <v>170</v>
      </c>
      <c r="B42" s="83" t="s">
        <v>240</v>
      </c>
      <c r="C42" s="78" t="s">
        <v>136</v>
      </c>
      <c r="D42" s="72" t="s">
        <v>51</v>
      </c>
      <c r="E42" s="107">
        <f t="shared" si="4"/>
        <v>1760.0000000000002</v>
      </c>
      <c r="F42" s="212">
        <f>'ORÇ.CASA 40,23 M2'!F42</f>
        <v>0</v>
      </c>
      <c r="G42" s="107">
        <f t="shared" si="5"/>
        <v>0</v>
      </c>
      <c r="H42" s="8">
        <f t="shared" si="6"/>
        <v>0</v>
      </c>
      <c r="I42" s="8">
        <f t="shared" si="7"/>
        <v>0</v>
      </c>
      <c r="J42" s="8">
        <v>17.6</v>
      </c>
    </row>
    <row r="43" spans="1:10" s="137" customFormat="1" ht="12.75">
      <c r="A43" s="140"/>
      <c r="B43" s="83"/>
      <c r="C43" s="142" t="s">
        <v>171</v>
      </c>
      <c r="D43" s="72"/>
      <c r="E43" s="8"/>
      <c r="F43" s="98"/>
      <c r="G43" s="75">
        <f>SUM(G37:G42)</f>
        <v>0</v>
      </c>
      <c r="H43" s="75"/>
      <c r="I43" s="75">
        <f>SUM(I37:I42)</f>
        <v>0</v>
      </c>
      <c r="J43" s="8"/>
    </row>
    <row r="44" spans="1:10" s="137" customFormat="1" ht="12.75">
      <c r="A44" s="140"/>
      <c r="B44" s="83"/>
      <c r="C44" s="142"/>
      <c r="D44" s="72"/>
      <c r="E44" s="8"/>
      <c r="F44" s="98"/>
      <c r="G44" s="75"/>
      <c r="H44" s="75"/>
      <c r="I44" s="75"/>
      <c r="J44" s="8"/>
    </row>
    <row r="45" spans="1:10" s="137" customFormat="1" ht="12.75">
      <c r="A45" s="69"/>
      <c r="B45" s="82" t="s">
        <v>172</v>
      </c>
      <c r="C45" s="86" t="s">
        <v>173</v>
      </c>
      <c r="D45" s="74"/>
      <c r="E45" s="75"/>
      <c r="F45" s="98"/>
      <c r="G45" s="8"/>
      <c r="H45" s="8"/>
      <c r="I45" s="8"/>
      <c r="J45" s="75"/>
    </row>
    <row r="46" spans="1:10" s="137" customFormat="1" ht="40.5" customHeight="1">
      <c r="A46" s="150" t="s">
        <v>306</v>
      </c>
      <c r="B46" s="83" t="s">
        <v>34</v>
      </c>
      <c r="C46" s="80" t="s">
        <v>5</v>
      </c>
      <c r="D46" s="73" t="s">
        <v>47</v>
      </c>
      <c r="E46" s="107">
        <f>J46*$I$7</f>
        <v>12262</v>
      </c>
      <c r="F46" s="212">
        <f>'ORÇ.CASA 40,23 M2'!F46</f>
        <v>0</v>
      </c>
      <c r="G46" s="107">
        <f>F46*E46</f>
        <v>0</v>
      </c>
      <c r="H46" s="8">
        <f>F46*($I$11+100%)</f>
        <v>0</v>
      </c>
      <c r="I46" s="8">
        <f>H46*E46</f>
        <v>0</v>
      </c>
      <c r="J46" s="10">
        <v>122.62</v>
      </c>
    </row>
    <row r="47" spans="1:10" s="137" customFormat="1" ht="39.75" customHeight="1">
      <c r="A47" s="150">
        <v>6519</v>
      </c>
      <c r="B47" s="83" t="s">
        <v>6</v>
      </c>
      <c r="C47" s="80" t="s">
        <v>4</v>
      </c>
      <c r="D47" s="73" t="s">
        <v>47</v>
      </c>
      <c r="E47" s="107">
        <f>J47*$I$7</f>
        <v>68</v>
      </c>
      <c r="F47" s="212">
        <f>'ORÇ.CASA 40,23 M2'!F47</f>
        <v>0</v>
      </c>
      <c r="G47" s="107">
        <f>F47*E47</f>
        <v>0</v>
      </c>
      <c r="H47" s="8">
        <f>F47*($I$11+100%)</f>
        <v>0</v>
      </c>
      <c r="I47" s="8">
        <f>H47*E47</f>
        <v>0</v>
      </c>
      <c r="J47" s="10">
        <v>0.68</v>
      </c>
    </row>
    <row r="48" spans="1:10" s="143" customFormat="1" ht="12.75">
      <c r="A48" s="151"/>
      <c r="B48" s="82"/>
      <c r="C48" s="142" t="s">
        <v>174</v>
      </c>
      <c r="D48" s="74"/>
      <c r="E48" s="69"/>
      <c r="F48" s="109"/>
      <c r="G48" s="75">
        <f>SUM(G46:G47)</f>
        <v>0</v>
      </c>
      <c r="H48" s="75"/>
      <c r="I48" s="75">
        <f>SUM(I46:I47)</f>
        <v>0</v>
      </c>
      <c r="J48" s="69"/>
    </row>
    <row r="49" spans="1:10" s="137" customFormat="1" ht="12.75">
      <c r="A49" s="9"/>
      <c r="B49" s="83"/>
      <c r="C49" s="78"/>
      <c r="D49" s="72"/>
      <c r="E49" s="8"/>
      <c r="F49" s="98"/>
      <c r="G49" s="8"/>
      <c r="H49" s="8"/>
      <c r="I49" s="8"/>
      <c r="J49" s="8"/>
    </row>
    <row r="50" spans="1:10" s="137" customFormat="1" ht="12.75">
      <c r="A50" s="69"/>
      <c r="B50" s="82" t="s">
        <v>175</v>
      </c>
      <c r="C50" s="79" t="s">
        <v>35</v>
      </c>
      <c r="D50" s="74"/>
      <c r="E50" s="75"/>
      <c r="F50" s="98"/>
      <c r="G50" s="8"/>
      <c r="H50" s="8"/>
      <c r="I50" s="8"/>
      <c r="J50" s="75"/>
    </row>
    <row r="51" spans="1:10" s="137" customFormat="1" ht="25.5" customHeight="1">
      <c r="A51" s="152">
        <v>72076</v>
      </c>
      <c r="B51" s="83" t="s">
        <v>36</v>
      </c>
      <c r="C51" s="78" t="s">
        <v>269</v>
      </c>
      <c r="D51" s="72" t="s">
        <v>47</v>
      </c>
      <c r="E51" s="107">
        <f>J51*$I$7</f>
        <v>4634</v>
      </c>
      <c r="F51" s="212">
        <f>'ORÇ.CASA 40,23 M2'!F51</f>
        <v>0</v>
      </c>
      <c r="G51" s="107">
        <f>F51*E51</f>
        <v>0</v>
      </c>
      <c r="H51" s="8">
        <f>F51*($I$11+100%)</f>
        <v>0</v>
      </c>
      <c r="I51" s="8">
        <f>H51*E51</f>
        <v>0</v>
      </c>
      <c r="J51" s="8">
        <v>46.34</v>
      </c>
    </row>
    <row r="52" spans="1:10" s="137" customFormat="1" ht="12.75">
      <c r="A52" s="153" t="s">
        <v>176</v>
      </c>
      <c r="B52" s="83" t="s">
        <v>37</v>
      </c>
      <c r="C52" s="78" t="s">
        <v>66</v>
      </c>
      <c r="D52" s="72" t="s">
        <v>47</v>
      </c>
      <c r="E52" s="107">
        <f>J52*$I$7</f>
        <v>4634</v>
      </c>
      <c r="F52" s="212">
        <f>'ORÇ.CASA 40,23 M2'!F52</f>
        <v>0</v>
      </c>
      <c r="G52" s="107">
        <f>F52*E52</f>
        <v>0</v>
      </c>
      <c r="H52" s="8">
        <f>F52*($I$11+100%)</f>
        <v>0</v>
      </c>
      <c r="I52" s="8">
        <f>H52*E52</f>
        <v>0</v>
      </c>
      <c r="J52" s="8">
        <v>46.34</v>
      </c>
    </row>
    <row r="53" spans="1:10" s="137" customFormat="1" ht="12.75">
      <c r="A53" s="153" t="s">
        <v>270</v>
      </c>
      <c r="B53" s="83" t="s">
        <v>38</v>
      </c>
      <c r="C53" s="78" t="s">
        <v>67</v>
      </c>
      <c r="D53" s="72" t="s">
        <v>51</v>
      </c>
      <c r="E53" s="107">
        <f>J53*$I$7</f>
        <v>1096</v>
      </c>
      <c r="F53" s="212">
        <f>'ORÇ.CASA 40,23 M2'!F53</f>
        <v>0</v>
      </c>
      <c r="G53" s="107">
        <f>F53*E53</f>
        <v>0</v>
      </c>
      <c r="H53" s="8">
        <f>F53*($I$11+100%)</f>
        <v>0</v>
      </c>
      <c r="I53" s="8">
        <f>H53*E53</f>
        <v>0</v>
      </c>
      <c r="J53" s="8">
        <v>10.96</v>
      </c>
    </row>
    <row r="54" spans="1:10" s="137" customFormat="1" ht="12.75">
      <c r="A54" s="153">
        <v>72106</v>
      </c>
      <c r="B54" s="83" t="s">
        <v>281</v>
      </c>
      <c r="C54" s="78" t="s">
        <v>280</v>
      </c>
      <c r="D54" s="72" t="s">
        <v>51</v>
      </c>
      <c r="E54" s="107">
        <f>J54*$I$7</f>
        <v>1184</v>
      </c>
      <c r="F54" s="212">
        <f>'ORÇ.CASA 40,23 M2'!F54</f>
        <v>0</v>
      </c>
      <c r="G54" s="107">
        <f>F54*E54</f>
        <v>0</v>
      </c>
      <c r="H54" s="8">
        <f>F54*($I$11+100%)</f>
        <v>0</v>
      </c>
      <c r="I54" s="8">
        <f>H54*E54</f>
        <v>0</v>
      </c>
      <c r="J54" s="8">
        <v>11.84</v>
      </c>
    </row>
    <row r="55" spans="1:10" s="143" customFormat="1" ht="12.75">
      <c r="A55" s="154"/>
      <c r="B55" s="82"/>
      <c r="C55" s="142" t="s">
        <v>177</v>
      </c>
      <c r="D55" s="74"/>
      <c r="E55" s="75"/>
      <c r="F55" s="109"/>
      <c r="G55" s="75">
        <f>SUM(G51:G54)</f>
        <v>0</v>
      </c>
      <c r="H55" s="75"/>
      <c r="I55" s="75">
        <f>SUM(I51:I54)</f>
        <v>0</v>
      </c>
      <c r="J55" s="75"/>
    </row>
    <row r="56" spans="1:10" s="137" customFormat="1" ht="12.75">
      <c r="A56" s="9"/>
      <c r="B56" s="83"/>
      <c r="C56" s="142"/>
      <c r="D56" s="72"/>
      <c r="E56" s="8"/>
      <c r="F56" s="98"/>
      <c r="G56" s="8"/>
      <c r="H56" s="8"/>
      <c r="I56" s="8"/>
      <c r="J56" s="8"/>
    </row>
    <row r="57" spans="1:10" s="137" customFormat="1" ht="12.75">
      <c r="A57" s="69"/>
      <c r="B57" s="82" t="s">
        <v>178</v>
      </c>
      <c r="C57" s="79" t="s">
        <v>68</v>
      </c>
      <c r="D57" s="74"/>
      <c r="E57" s="75"/>
      <c r="F57" s="98"/>
      <c r="G57" s="8"/>
      <c r="H57" s="8"/>
      <c r="I57" s="8"/>
      <c r="J57" s="75"/>
    </row>
    <row r="58" spans="1:10" s="137" customFormat="1" ht="25.5">
      <c r="A58" s="155" t="s">
        <v>149</v>
      </c>
      <c r="B58" s="83" t="s">
        <v>15</v>
      </c>
      <c r="C58" s="78" t="s">
        <v>1</v>
      </c>
      <c r="D58" s="72" t="s">
        <v>69</v>
      </c>
      <c r="E58" s="107">
        <f>J58*$I$7</f>
        <v>400</v>
      </c>
      <c r="F58" s="212">
        <f>'ORÇ.CASA 40,23 M2'!F58</f>
        <v>0</v>
      </c>
      <c r="G58" s="107">
        <f>F58*E58</f>
        <v>0</v>
      </c>
      <c r="H58" s="8">
        <f>F58*($I$11+100%)</f>
        <v>0</v>
      </c>
      <c r="I58" s="8">
        <f>H58*E58</f>
        <v>0</v>
      </c>
      <c r="J58" s="8">
        <v>4</v>
      </c>
    </row>
    <row r="59" spans="1:10" s="137" customFormat="1" ht="25.5">
      <c r="A59" s="153">
        <v>6103</v>
      </c>
      <c r="B59" s="83" t="s">
        <v>16</v>
      </c>
      <c r="C59" s="78" t="s">
        <v>307</v>
      </c>
      <c r="D59" s="72" t="s">
        <v>69</v>
      </c>
      <c r="E59" s="107">
        <f>J59*$I$7</f>
        <v>100</v>
      </c>
      <c r="F59" s="212">
        <f>'ORÇ.CASA 40,23 M2'!F59</f>
        <v>0</v>
      </c>
      <c r="G59" s="107">
        <f>F59*E59</f>
        <v>0</v>
      </c>
      <c r="H59" s="8">
        <f>F59*($I$11+100%)</f>
        <v>0</v>
      </c>
      <c r="I59" s="8">
        <f>H59*E59</f>
        <v>0</v>
      </c>
      <c r="J59" s="8">
        <v>1</v>
      </c>
    </row>
    <row r="60" spans="1:10" s="137" customFormat="1" ht="12.75">
      <c r="A60" s="155"/>
      <c r="B60" s="83" t="s">
        <v>17</v>
      </c>
      <c r="C60" s="71" t="s">
        <v>70</v>
      </c>
      <c r="D60" s="73"/>
      <c r="E60" s="107"/>
      <c r="F60" s="212">
        <f>'ORÇ.CASA 40,23 M2'!F60</f>
        <v>0</v>
      </c>
      <c r="G60" s="8"/>
      <c r="H60" s="8"/>
      <c r="I60" s="8"/>
      <c r="J60" s="10"/>
    </row>
    <row r="61" spans="1:10" s="137" customFormat="1" ht="12.75">
      <c r="A61" s="155" t="s">
        <v>242</v>
      </c>
      <c r="B61" s="70"/>
      <c r="C61" s="81" t="s">
        <v>71</v>
      </c>
      <c r="D61" s="73" t="s">
        <v>69</v>
      </c>
      <c r="E61" s="107">
        <f>J61*$I$7</f>
        <v>400</v>
      </c>
      <c r="F61" s="212">
        <f>'ORÇ.CASA 40,23 M2'!F61</f>
        <v>0</v>
      </c>
      <c r="G61" s="107">
        <f>F61*E61</f>
        <v>0</v>
      </c>
      <c r="H61" s="8">
        <f>F61*($I$11+100%)</f>
        <v>0</v>
      </c>
      <c r="I61" s="8">
        <f>H61*E61</f>
        <v>0</v>
      </c>
      <c r="J61" s="10">
        <v>4</v>
      </c>
    </row>
    <row r="62" spans="1:10" s="137" customFormat="1" ht="12.75">
      <c r="A62" s="155" t="s">
        <v>242</v>
      </c>
      <c r="B62" s="70"/>
      <c r="C62" s="81" t="s">
        <v>72</v>
      </c>
      <c r="D62" s="73" t="s">
        <v>69</v>
      </c>
      <c r="E62" s="107">
        <f>J62*$I$7</f>
        <v>100</v>
      </c>
      <c r="F62" s="212">
        <f>'ORÇ.CASA 40,23 M2'!F62</f>
        <v>0</v>
      </c>
      <c r="G62" s="107">
        <f>F62*E62</f>
        <v>0</v>
      </c>
      <c r="H62" s="8">
        <f>F62*($I$11+100%)</f>
        <v>0</v>
      </c>
      <c r="I62" s="8">
        <f>H62*E62</f>
        <v>0</v>
      </c>
      <c r="J62" s="10">
        <v>1</v>
      </c>
    </row>
    <row r="63" spans="1:10" s="143" customFormat="1" ht="12.75">
      <c r="A63" s="141"/>
      <c r="B63" s="85"/>
      <c r="C63" s="142" t="s">
        <v>179</v>
      </c>
      <c r="D63" s="74"/>
      <c r="E63" s="109"/>
      <c r="F63" s="109"/>
      <c r="G63" s="75">
        <f>SUM(G58:G62)</f>
        <v>0</v>
      </c>
      <c r="H63" s="75"/>
      <c r="I63" s="75">
        <f>SUM(I58:I62)</f>
        <v>0</v>
      </c>
      <c r="J63" s="109"/>
    </row>
    <row r="64" spans="1:10" s="137" customFormat="1" ht="12.75">
      <c r="A64" s="144"/>
      <c r="B64" s="145"/>
      <c r="C64" s="146"/>
      <c r="D64" s="72"/>
      <c r="E64" s="98"/>
      <c r="F64" s="98"/>
      <c r="G64" s="8"/>
      <c r="H64" s="8"/>
      <c r="I64" s="8"/>
      <c r="J64" s="98"/>
    </row>
    <row r="65" spans="1:10" s="137" customFormat="1" ht="12.75">
      <c r="A65" s="144"/>
      <c r="B65" s="82" t="s">
        <v>180</v>
      </c>
      <c r="C65" s="86" t="s">
        <v>203</v>
      </c>
      <c r="D65" s="74"/>
      <c r="E65" s="75"/>
      <c r="F65" s="98"/>
      <c r="G65" s="8"/>
      <c r="H65" s="8"/>
      <c r="I65" s="8"/>
      <c r="J65" s="75"/>
    </row>
    <row r="66" spans="1:10" s="137" customFormat="1" ht="12.75">
      <c r="A66" s="155" t="s">
        <v>251</v>
      </c>
      <c r="B66" s="87" t="s">
        <v>39</v>
      </c>
      <c r="C66" s="88" t="s">
        <v>109</v>
      </c>
      <c r="D66" s="73" t="s">
        <v>47</v>
      </c>
      <c r="E66" s="107">
        <f>J66*$I$7</f>
        <v>26136</v>
      </c>
      <c r="F66" s="212">
        <f>'ORÇ.CASA 40,23 M2'!F66</f>
        <v>0</v>
      </c>
      <c r="G66" s="107">
        <f>F66*E66</f>
        <v>0</v>
      </c>
      <c r="H66" s="8">
        <f>F66*($I$11+100%)</f>
        <v>0</v>
      </c>
      <c r="I66" s="8">
        <f>H66*E66</f>
        <v>0</v>
      </c>
      <c r="J66" s="10">
        <v>261.36</v>
      </c>
    </row>
    <row r="67" spans="1:10" s="137" customFormat="1" ht="25.5">
      <c r="A67" s="156" t="s">
        <v>322</v>
      </c>
      <c r="B67" s="87" t="s">
        <v>40</v>
      </c>
      <c r="C67" s="88" t="s">
        <v>308</v>
      </c>
      <c r="D67" s="73" t="s">
        <v>47</v>
      </c>
      <c r="E67" s="107">
        <f>J67*$I$7</f>
        <v>26136</v>
      </c>
      <c r="F67" s="212">
        <f>'ORÇ.CASA 40,23 M2'!F67</f>
        <v>0</v>
      </c>
      <c r="G67" s="107">
        <f>F67*E67</f>
        <v>0</v>
      </c>
      <c r="H67" s="8">
        <f>F67*($I$11+100%)</f>
        <v>0</v>
      </c>
      <c r="I67" s="8">
        <f>H67*E67</f>
        <v>0</v>
      </c>
      <c r="J67" s="10">
        <v>261.36</v>
      </c>
    </row>
    <row r="68" spans="1:10" s="137" customFormat="1" ht="12.75">
      <c r="A68" s="155"/>
      <c r="B68" s="87"/>
      <c r="C68" s="142" t="s">
        <v>189</v>
      </c>
      <c r="D68" s="73"/>
      <c r="E68" s="10"/>
      <c r="F68" s="98"/>
      <c r="G68" s="75">
        <f>SUM(G66:G67)</f>
        <v>0</v>
      </c>
      <c r="H68" s="75"/>
      <c r="I68" s="75">
        <f>SUM(I66:I67)</f>
        <v>0</v>
      </c>
      <c r="J68" s="10"/>
    </row>
    <row r="69" spans="1:10" s="137" customFormat="1" ht="12.75">
      <c r="A69" s="10"/>
      <c r="B69" s="87"/>
      <c r="C69" s="80"/>
      <c r="D69" s="73"/>
      <c r="E69" s="10"/>
      <c r="F69" s="98"/>
      <c r="G69" s="8"/>
      <c r="H69" s="8"/>
      <c r="I69" s="8"/>
      <c r="J69" s="10"/>
    </row>
    <row r="70" spans="1:10" s="137" customFormat="1" ht="12.75">
      <c r="A70" s="69"/>
      <c r="B70" s="82" t="s">
        <v>283</v>
      </c>
      <c r="C70" s="86" t="s">
        <v>73</v>
      </c>
      <c r="D70" s="74"/>
      <c r="E70" s="69"/>
      <c r="F70" s="98"/>
      <c r="G70" s="8"/>
      <c r="H70" s="8"/>
      <c r="I70" s="8"/>
      <c r="J70" s="69"/>
    </row>
    <row r="71" spans="1:10" s="137" customFormat="1" ht="12.75">
      <c r="A71" s="153" t="s">
        <v>275</v>
      </c>
      <c r="B71" s="87" t="s">
        <v>41</v>
      </c>
      <c r="C71" s="88" t="s">
        <v>137</v>
      </c>
      <c r="D71" s="73" t="s">
        <v>47</v>
      </c>
      <c r="E71" s="107">
        <f>J71*$I$7</f>
        <v>3477.0000000000005</v>
      </c>
      <c r="F71" s="212">
        <f>'ORÇ.CASA 40,23 M2'!F71</f>
        <v>0</v>
      </c>
      <c r="G71" s="107">
        <f>F71*E71</f>
        <v>0</v>
      </c>
      <c r="H71" s="8">
        <f>F71*($I$11+100%)</f>
        <v>0</v>
      </c>
      <c r="I71" s="8">
        <f>H71*E71</f>
        <v>0</v>
      </c>
      <c r="J71" s="10">
        <v>34.77</v>
      </c>
    </row>
    <row r="72" spans="1:10" s="137" customFormat="1" ht="25.5">
      <c r="A72" s="155" t="s">
        <v>276</v>
      </c>
      <c r="B72" s="87" t="s">
        <v>42</v>
      </c>
      <c r="C72" s="89" t="s">
        <v>309</v>
      </c>
      <c r="D72" s="73" t="s">
        <v>47</v>
      </c>
      <c r="E72" s="107">
        <f>J72*$I$7</f>
        <v>3477.0000000000005</v>
      </c>
      <c r="F72" s="212">
        <f>'ORÇ.CASA 40,23 M2'!F72</f>
        <v>0</v>
      </c>
      <c r="G72" s="107">
        <f>F72*E72</f>
        <v>0</v>
      </c>
      <c r="H72" s="8">
        <f>F72*($I$11+100%)</f>
        <v>0</v>
      </c>
      <c r="I72" s="8">
        <f>H72*E72</f>
        <v>0</v>
      </c>
      <c r="J72" s="10">
        <v>34.77</v>
      </c>
    </row>
    <row r="73" spans="1:10" s="137" customFormat="1" ht="25.5">
      <c r="A73" s="155" t="s">
        <v>252</v>
      </c>
      <c r="B73" s="87" t="s">
        <v>43</v>
      </c>
      <c r="C73" s="89" t="s">
        <v>277</v>
      </c>
      <c r="D73" s="73" t="s">
        <v>47</v>
      </c>
      <c r="E73" s="107">
        <f>J73*$I$7</f>
        <v>2137</v>
      </c>
      <c r="F73" s="212">
        <f>'ORÇ.CASA 40,23 M2'!F73</f>
        <v>0</v>
      </c>
      <c r="G73" s="107">
        <f>F73*E73</f>
        <v>0</v>
      </c>
      <c r="H73" s="8">
        <f>F73*($I$11+100%)</f>
        <v>0</v>
      </c>
      <c r="I73" s="8">
        <f>H73*E73</f>
        <v>0</v>
      </c>
      <c r="J73" s="10">
        <v>21.37</v>
      </c>
    </row>
    <row r="74" spans="1:10" s="137" customFormat="1" ht="12.75">
      <c r="A74" s="155"/>
      <c r="B74" s="87"/>
      <c r="C74" s="142" t="s">
        <v>193</v>
      </c>
      <c r="D74" s="73"/>
      <c r="E74" s="10"/>
      <c r="F74" s="98"/>
      <c r="G74" s="75">
        <f>SUM(G71:G73)</f>
        <v>0</v>
      </c>
      <c r="H74" s="75"/>
      <c r="I74" s="75">
        <f>SUM(I71:I73)</f>
        <v>0</v>
      </c>
      <c r="J74" s="10"/>
    </row>
    <row r="75" spans="1:10" s="137" customFormat="1" ht="12.75">
      <c r="A75" s="10"/>
      <c r="B75" s="87"/>
      <c r="C75" s="71"/>
      <c r="D75" s="73"/>
      <c r="E75" s="10"/>
      <c r="F75" s="98"/>
      <c r="G75" s="8"/>
      <c r="H75" s="8"/>
      <c r="I75" s="8"/>
      <c r="J75" s="10"/>
    </row>
    <row r="76" spans="1:10" s="137" customFormat="1" ht="12.75">
      <c r="A76" s="69"/>
      <c r="B76" s="82" t="s">
        <v>194</v>
      </c>
      <c r="C76" s="79" t="s">
        <v>24</v>
      </c>
      <c r="D76" s="74"/>
      <c r="E76" s="69"/>
      <c r="F76" s="98"/>
      <c r="G76" s="8"/>
      <c r="H76" s="8"/>
      <c r="I76" s="8"/>
      <c r="J76" s="69"/>
    </row>
    <row r="77" spans="1:10" s="137" customFormat="1" ht="12.75">
      <c r="A77" s="155" t="s">
        <v>209</v>
      </c>
      <c r="B77" s="83" t="s">
        <v>18</v>
      </c>
      <c r="C77" s="78" t="s">
        <v>143</v>
      </c>
      <c r="D77" s="72" t="s">
        <v>47</v>
      </c>
      <c r="E77" s="107">
        <f>J77*$I$7</f>
        <v>24016</v>
      </c>
      <c r="F77" s="212">
        <f>'ORÇ.CASA 40,23 M2'!F77</f>
        <v>0</v>
      </c>
      <c r="G77" s="107">
        <f>F77*E77</f>
        <v>0</v>
      </c>
      <c r="H77" s="8">
        <f>F77*($I$11+100%)</f>
        <v>0</v>
      </c>
      <c r="I77" s="8">
        <f>H77*E77</f>
        <v>0</v>
      </c>
      <c r="J77" s="9">
        <v>240.16</v>
      </c>
    </row>
    <row r="78" spans="1:10" s="137" customFormat="1" ht="12.75">
      <c r="A78" s="155" t="s">
        <v>265</v>
      </c>
      <c r="B78" s="83" t="s">
        <v>196</v>
      </c>
      <c r="C78" s="71" t="s">
        <v>264</v>
      </c>
      <c r="D78" s="73" t="s">
        <v>47</v>
      </c>
      <c r="E78" s="107">
        <f>J78*$I$7</f>
        <v>2120</v>
      </c>
      <c r="F78" s="212">
        <f>'ORÇ.CASA 40,23 M2'!F78</f>
        <v>0</v>
      </c>
      <c r="G78" s="107">
        <f>F78*E78</f>
        <v>0</v>
      </c>
      <c r="H78" s="8">
        <f>F78*($I$11+100%)</f>
        <v>0</v>
      </c>
      <c r="I78" s="8">
        <f>H78*E78</f>
        <v>0</v>
      </c>
      <c r="J78" s="157">
        <v>21.2</v>
      </c>
    </row>
    <row r="79" spans="1:10" s="137" customFormat="1" ht="12.75">
      <c r="A79" s="155" t="s">
        <v>210</v>
      </c>
      <c r="B79" s="83" t="s">
        <v>250</v>
      </c>
      <c r="C79" s="71" t="s">
        <v>75</v>
      </c>
      <c r="D79" s="73" t="s">
        <v>47</v>
      </c>
      <c r="E79" s="107">
        <f>J79*$I$7</f>
        <v>3240</v>
      </c>
      <c r="F79" s="212">
        <f>'ORÇ.CASA 40,23 M2'!F79</f>
        <v>0</v>
      </c>
      <c r="G79" s="107">
        <f>F79*E79</f>
        <v>0</v>
      </c>
      <c r="H79" s="8">
        <f>F79*($I$11+100%)</f>
        <v>0</v>
      </c>
      <c r="I79" s="8">
        <f>H79*E79</f>
        <v>0</v>
      </c>
      <c r="J79" s="9">
        <v>32.4</v>
      </c>
    </row>
    <row r="80" spans="1:10" s="137" customFormat="1" ht="12.75">
      <c r="A80" s="144"/>
      <c r="B80" s="145"/>
      <c r="C80" s="142" t="s">
        <v>200</v>
      </c>
      <c r="D80" s="72"/>
      <c r="E80" s="98"/>
      <c r="F80" s="98"/>
      <c r="G80" s="75">
        <f>SUM(G77:G79)</f>
        <v>0</v>
      </c>
      <c r="H80" s="75"/>
      <c r="I80" s="75">
        <f>SUM(I77:I79)</f>
        <v>0</v>
      </c>
      <c r="J80" s="98"/>
    </row>
    <row r="81" spans="1:10" s="137" customFormat="1" ht="12.75">
      <c r="A81" s="10"/>
      <c r="B81" s="87"/>
      <c r="C81" s="71"/>
      <c r="D81" s="73"/>
      <c r="E81" s="10"/>
      <c r="F81" s="98"/>
      <c r="G81" s="8"/>
      <c r="H81" s="8"/>
      <c r="I81" s="8"/>
      <c r="J81" s="10"/>
    </row>
    <row r="82" spans="1:10" s="137" customFormat="1" ht="12.75">
      <c r="A82" s="69"/>
      <c r="B82" s="82" t="s">
        <v>201</v>
      </c>
      <c r="C82" s="79" t="s">
        <v>23</v>
      </c>
      <c r="D82" s="74"/>
      <c r="E82" s="69"/>
      <c r="F82" s="98"/>
      <c r="G82" s="8"/>
      <c r="H82" s="8"/>
      <c r="I82" s="8"/>
      <c r="J82" s="69"/>
    </row>
    <row r="83" spans="1:10" s="137" customFormat="1" ht="12.75">
      <c r="A83" s="153">
        <v>72116</v>
      </c>
      <c r="B83" s="87" t="s">
        <v>74</v>
      </c>
      <c r="C83" s="80" t="s">
        <v>310</v>
      </c>
      <c r="D83" s="73" t="s">
        <v>47</v>
      </c>
      <c r="E83" s="107">
        <f>J83*$I$7</f>
        <v>24</v>
      </c>
      <c r="F83" s="212">
        <f>'ORÇ.CASA 40,23 M2'!F83</f>
        <v>0</v>
      </c>
      <c r="G83" s="107">
        <f>F83*E83</f>
        <v>0</v>
      </c>
      <c r="H83" s="8">
        <f>F83*($I$11+100%)</f>
        <v>0</v>
      </c>
      <c r="I83" s="8">
        <f>H83*E83</f>
        <v>0</v>
      </c>
      <c r="J83" s="10">
        <v>0.24</v>
      </c>
    </row>
    <row r="84" spans="1:10" s="137" customFormat="1" ht="12.75">
      <c r="A84" s="155"/>
      <c r="B84" s="87"/>
      <c r="C84" s="142" t="s">
        <v>257</v>
      </c>
      <c r="D84" s="73"/>
      <c r="E84" s="10"/>
      <c r="F84" s="98"/>
      <c r="G84" s="75">
        <f>SUM(G83)</f>
        <v>0</v>
      </c>
      <c r="H84" s="75"/>
      <c r="I84" s="75">
        <f>SUM(I83)</f>
        <v>0</v>
      </c>
      <c r="J84" s="10"/>
    </row>
    <row r="85" spans="1:10" s="137" customFormat="1" ht="12.75">
      <c r="A85" s="144"/>
      <c r="B85" s="145"/>
      <c r="C85" s="146"/>
      <c r="D85" s="72"/>
      <c r="E85" s="98"/>
      <c r="F85" s="98"/>
      <c r="G85" s="8"/>
      <c r="H85" s="8"/>
      <c r="I85" s="8"/>
      <c r="J85" s="98"/>
    </row>
    <row r="86" spans="1:10" s="137" customFormat="1" ht="12.75">
      <c r="A86" s="144"/>
      <c r="B86" s="82" t="s">
        <v>202</v>
      </c>
      <c r="C86" s="92" t="s">
        <v>85</v>
      </c>
      <c r="D86" s="74"/>
      <c r="E86" s="69"/>
      <c r="F86" s="98"/>
      <c r="G86" s="8"/>
      <c r="H86" s="8"/>
      <c r="I86" s="8"/>
      <c r="J86" s="69"/>
    </row>
    <row r="87" spans="1:10" s="137" customFormat="1" ht="25.5">
      <c r="A87" s="158" t="s">
        <v>244</v>
      </c>
      <c r="B87" s="83" t="s">
        <v>76</v>
      </c>
      <c r="C87" s="93" t="s">
        <v>243</v>
      </c>
      <c r="D87" s="72" t="s">
        <v>69</v>
      </c>
      <c r="E87" s="107">
        <f aca="true" t="shared" si="8" ref="E87:E105">J87*$I$7</f>
        <v>100</v>
      </c>
      <c r="F87" s="212">
        <f>'ORÇ.CASA 40,23 M2'!F87</f>
        <v>0</v>
      </c>
      <c r="G87" s="107">
        <f aca="true" t="shared" si="9" ref="G87:G105">F87*E87</f>
        <v>0</v>
      </c>
      <c r="H87" s="8">
        <f aca="true" t="shared" si="10" ref="H87:H105">F87*($I$11+100%)</f>
        <v>0</v>
      </c>
      <c r="I87" s="8">
        <f aca="true" t="shared" si="11" ref="I87:I105">H87*E87</f>
        <v>0</v>
      </c>
      <c r="J87" s="9">
        <v>1</v>
      </c>
    </row>
    <row r="88" spans="1:10" s="137" customFormat="1" ht="12.75">
      <c r="A88" s="153">
        <v>72934</v>
      </c>
      <c r="B88" s="83" t="s">
        <v>79</v>
      </c>
      <c r="C88" s="93" t="s">
        <v>245</v>
      </c>
      <c r="D88" s="72" t="s">
        <v>51</v>
      </c>
      <c r="E88" s="107">
        <f t="shared" si="8"/>
        <v>3200</v>
      </c>
      <c r="F88" s="212">
        <f>'ORÇ.CASA 40,23 M2'!F88</f>
        <v>0</v>
      </c>
      <c r="G88" s="107">
        <f t="shared" si="9"/>
        <v>0</v>
      </c>
      <c r="H88" s="8">
        <f t="shared" si="10"/>
        <v>0</v>
      </c>
      <c r="I88" s="8">
        <f t="shared" si="11"/>
        <v>0</v>
      </c>
      <c r="J88" s="9">
        <v>32</v>
      </c>
    </row>
    <row r="89" spans="1:10" s="137" customFormat="1" ht="12.75">
      <c r="A89" s="155"/>
      <c r="B89" s="83" t="s">
        <v>125</v>
      </c>
      <c r="C89" s="93" t="s">
        <v>89</v>
      </c>
      <c r="D89" s="72"/>
      <c r="E89" s="107"/>
      <c r="F89" s="212"/>
      <c r="G89" s="107"/>
      <c r="H89" s="8"/>
      <c r="I89" s="8"/>
      <c r="J89" s="9"/>
    </row>
    <row r="90" spans="1:10" s="137" customFormat="1" ht="12.75">
      <c r="A90" s="155" t="s">
        <v>181</v>
      </c>
      <c r="B90" s="83"/>
      <c r="C90" s="94" t="s">
        <v>90</v>
      </c>
      <c r="D90" s="72" t="s">
        <v>51</v>
      </c>
      <c r="E90" s="107">
        <f t="shared" si="8"/>
        <v>1700</v>
      </c>
      <c r="F90" s="212">
        <f>'ORÇ.CASA 40,23 M2'!F90</f>
        <v>0</v>
      </c>
      <c r="G90" s="107">
        <f t="shared" si="9"/>
        <v>0</v>
      </c>
      <c r="H90" s="8">
        <f t="shared" si="10"/>
        <v>0</v>
      </c>
      <c r="I90" s="8">
        <f t="shared" si="11"/>
        <v>0</v>
      </c>
      <c r="J90" s="9">
        <v>17</v>
      </c>
    </row>
    <row r="91" spans="1:10" s="137" customFormat="1" ht="12.75">
      <c r="A91" s="155" t="s">
        <v>182</v>
      </c>
      <c r="B91" s="83"/>
      <c r="C91" s="94" t="s">
        <v>91</v>
      </c>
      <c r="D91" s="72" t="s">
        <v>51</v>
      </c>
      <c r="E91" s="107">
        <f t="shared" si="8"/>
        <v>2600</v>
      </c>
      <c r="F91" s="212">
        <f>'ORÇ.CASA 40,23 M2'!F91</f>
        <v>0</v>
      </c>
      <c r="G91" s="107">
        <f t="shared" si="9"/>
        <v>0</v>
      </c>
      <c r="H91" s="8">
        <f t="shared" si="10"/>
        <v>0</v>
      </c>
      <c r="I91" s="8">
        <f t="shared" si="11"/>
        <v>0</v>
      </c>
      <c r="J91" s="9">
        <v>26</v>
      </c>
    </row>
    <row r="92" spans="1:10" s="137" customFormat="1" ht="12.75">
      <c r="A92" s="155" t="s">
        <v>183</v>
      </c>
      <c r="B92" s="83"/>
      <c r="C92" s="94" t="s">
        <v>92</v>
      </c>
      <c r="D92" s="72" t="s">
        <v>51</v>
      </c>
      <c r="E92" s="107">
        <f t="shared" si="8"/>
        <v>16600</v>
      </c>
      <c r="F92" s="212">
        <f>'ORÇ.CASA 40,23 M2'!F92</f>
        <v>0</v>
      </c>
      <c r="G92" s="107">
        <f t="shared" si="9"/>
        <v>0</v>
      </c>
      <c r="H92" s="8">
        <f t="shared" si="10"/>
        <v>0</v>
      </c>
      <c r="I92" s="8">
        <f t="shared" si="11"/>
        <v>0</v>
      </c>
      <c r="J92" s="9">
        <v>166</v>
      </c>
    </row>
    <row r="93" spans="1:10" s="137" customFormat="1" ht="12.75">
      <c r="A93" s="155"/>
      <c r="B93" s="83" t="s">
        <v>204</v>
      </c>
      <c r="C93" s="93" t="s">
        <v>95</v>
      </c>
      <c r="D93" s="72"/>
      <c r="E93" s="107"/>
      <c r="F93" s="212"/>
      <c r="G93" s="107"/>
      <c r="H93" s="8"/>
      <c r="I93" s="8"/>
      <c r="J93" s="9"/>
    </row>
    <row r="94" spans="1:10" s="137" customFormat="1" ht="12.75">
      <c r="A94" s="155" t="s">
        <v>272</v>
      </c>
      <c r="B94" s="83"/>
      <c r="C94" s="94" t="s">
        <v>96</v>
      </c>
      <c r="D94" s="72" t="s">
        <v>69</v>
      </c>
      <c r="E94" s="107">
        <f t="shared" si="8"/>
        <v>1400</v>
      </c>
      <c r="F94" s="212">
        <f>'ORÇ.CASA 40,23 M2'!F94</f>
        <v>0</v>
      </c>
      <c r="G94" s="107">
        <f t="shared" si="9"/>
        <v>0</v>
      </c>
      <c r="H94" s="8">
        <f t="shared" si="10"/>
        <v>0</v>
      </c>
      <c r="I94" s="8">
        <f t="shared" si="11"/>
        <v>0</v>
      </c>
      <c r="J94" s="9">
        <v>14</v>
      </c>
    </row>
    <row r="95" spans="1:10" s="137" customFormat="1" ht="12.75">
      <c r="A95" s="155" t="s">
        <v>144</v>
      </c>
      <c r="B95" s="83"/>
      <c r="C95" s="94" t="s">
        <v>97</v>
      </c>
      <c r="D95" s="72" t="s">
        <v>69</v>
      </c>
      <c r="E95" s="107">
        <f t="shared" si="8"/>
        <v>500</v>
      </c>
      <c r="F95" s="212">
        <f>'ORÇ.CASA 40,23 M2'!F95</f>
        <v>0</v>
      </c>
      <c r="G95" s="107">
        <f t="shared" si="9"/>
        <v>0</v>
      </c>
      <c r="H95" s="8">
        <f t="shared" si="10"/>
        <v>0</v>
      </c>
      <c r="I95" s="8">
        <f t="shared" si="11"/>
        <v>0</v>
      </c>
      <c r="J95" s="9">
        <v>5</v>
      </c>
    </row>
    <row r="96" spans="1:10" s="137" customFormat="1" ht="12.75">
      <c r="A96" s="159" t="s">
        <v>273</v>
      </c>
      <c r="B96" s="83" t="s">
        <v>284</v>
      </c>
      <c r="C96" s="93" t="s">
        <v>274</v>
      </c>
      <c r="D96" s="72" t="s">
        <v>69</v>
      </c>
      <c r="E96" s="107">
        <f t="shared" si="8"/>
        <v>100</v>
      </c>
      <c r="F96" s="212">
        <f>'ORÇ.CASA 40,23 M2'!F96</f>
        <v>0</v>
      </c>
      <c r="G96" s="107">
        <f t="shared" si="9"/>
        <v>0</v>
      </c>
      <c r="H96" s="8">
        <f t="shared" si="10"/>
        <v>0</v>
      </c>
      <c r="I96" s="8">
        <f t="shared" si="11"/>
        <v>0</v>
      </c>
      <c r="J96" s="9">
        <v>1</v>
      </c>
    </row>
    <row r="97" spans="1:10" s="137" customFormat="1" ht="12.75">
      <c r="A97" s="155" t="s">
        <v>246</v>
      </c>
      <c r="B97" s="83" t="s">
        <v>285</v>
      </c>
      <c r="C97" s="89" t="s">
        <v>184</v>
      </c>
      <c r="D97" s="72" t="s">
        <v>69</v>
      </c>
      <c r="E97" s="107">
        <f t="shared" si="8"/>
        <v>600</v>
      </c>
      <c r="F97" s="212">
        <f>'ORÇ.CASA 40,23 M2'!F97</f>
        <v>0</v>
      </c>
      <c r="G97" s="107">
        <f t="shared" si="9"/>
        <v>0</v>
      </c>
      <c r="H97" s="8">
        <f t="shared" si="10"/>
        <v>0</v>
      </c>
      <c r="I97" s="8">
        <f t="shared" si="11"/>
        <v>0</v>
      </c>
      <c r="J97" s="9">
        <v>6</v>
      </c>
    </row>
    <row r="98" spans="1:10" s="137" customFormat="1" ht="25.5">
      <c r="A98" s="155" t="s">
        <v>185</v>
      </c>
      <c r="B98" s="83" t="s">
        <v>286</v>
      </c>
      <c r="C98" s="89" t="s">
        <v>101</v>
      </c>
      <c r="D98" s="72" t="s">
        <v>69</v>
      </c>
      <c r="E98" s="107">
        <f t="shared" si="8"/>
        <v>500</v>
      </c>
      <c r="F98" s="212">
        <f>'ORÇ.CASA 40,23 M2'!F98</f>
        <v>0</v>
      </c>
      <c r="G98" s="107">
        <f t="shared" si="9"/>
        <v>0</v>
      </c>
      <c r="H98" s="8">
        <f t="shared" si="10"/>
        <v>0</v>
      </c>
      <c r="I98" s="8">
        <f t="shared" si="11"/>
        <v>0</v>
      </c>
      <c r="J98" s="9">
        <v>5</v>
      </c>
    </row>
    <row r="99" spans="1:10" s="137" customFormat="1" ht="12.75">
      <c r="A99" s="153">
        <v>72331</v>
      </c>
      <c r="B99" s="83" t="s">
        <v>287</v>
      </c>
      <c r="C99" s="89" t="s">
        <v>0</v>
      </c>
      <c r="D99" s="72" t="s">
        <v>69</v>
      </c>
      <c r="E99" s="107">
        <f t="shared" si="8"/>
        <v>100</v>
      </c>
      <c r="F99" s="212">
        <f>'ORÇ.CASA 40,23 M2'!F99</f>
        <v>0</v>
      </c>
      <c r="G99" s="107">
        <f t="shared" si="9"/>
        <v>0</v>
      </c>
      <c r="H99" s="8">
        <f t="shared" si="10"/>
        <v>0</v>
      </c>
      <c r="I99" s="8">
        <f t="shared" si="11"/>
        <v>0</v>
      </c>
      <c r="J99" s="9">
        <v>1</v>
      </c>
    </row>
    <row r="100" spans="1:10" s="137" customFormat="1" ht="12.75">
      <c r="A100" s="155" t="s">
        <v>186</v>
      </c>
      <c r="B100" s="83" t="s">
        <v>288</v>
      </c>
      <c r="C100" s="89" t="s">
        <v>104</v>
      </c>
      <c r="D100" s="72" t="s">
        <v>69</v>
      </c>
      <c r="E100" s="107">
        <f t="shared" si="8"/>
        <v>100</v>
      </c>
      <c r="F100" s="212">
        <f>'ORÇ.CASA 40,23 M2'!F100</f>
        <v>0</v>
      </c>
      <c r="G100" s="107">
        <f t="shared" si="9"/>
        <v>0</v>
      </c>
      <c r="H100" s="8">
        <f t="shared" si="10"/>
        <v>0</v>
      </c>
      <c r="I100" s="8">
        <f t="shared" si="11"/>
        <v>0</v>
      </c>
      <c r="J100" s="9">
        <v>1</v>
      </c>
    </row>
    <row r="101" spans="1:10" s="137" customFormat="1" ht="12.75">
      <c r="A101" s="155"/>
      <c r="B101" s="83" t="s">
        <v>289</v>
      </c>
      <c r="C101" s="89" t="s">
        <v>105</v>
      </c>
      <c r="D101" s="72"/>
      <c r="E101" s="107"/>
      <c r="F101" s="212"/>
      <c r="G101" s="107"/>
      <c r="H101" s="8"/>
      <c r="I101" s="8"/>
      <c r="J101" s="9"/>
    </row>
    <row r="102" spans="1:10" s="137" customFormat="1" ht="12.75">
      <c r="A102" s="155" t="s">
        <v>187</v>
      </c>
      <c r="B102" s="83"/>
      <c r="C102" s="95" t="s">
        <v>106</v>
      </c>
      <c r="D102" s="72" t="s">
        <v>69</v>
      </c>
      <c r="E102" s="107">
        <f t="shared" si="8"/>
        <v>100</v>
      </c>
      <c r="F102" s="212">
        <f>'ORÇ.CASA 40,23 M2'!F102</f>
        <v>0</v>
      </c>
      <c r="G102" s="107">
        <f t="shared" si="9"/>
        <v>0</v>
      </c>
      <c r="H102" s="8">
        <f t="shared" si="10"/>
        <v>0</v>
      </c>
      <c r="I102" s="8">
        <f t="shared" si="11"/>
        <v>0</v>
      </c>
      <c r="J102" s="9">
        <v>1</v>
      </c>
    </row>
    <row r="103" spans="1:10" s="137" customFormat="1" ht="12.75">
      <c r="A103" s="155" t="s">
        <v>188</v>
      </c>
      <c r="B103" s="83"/>
      <c r="C103" s="95" t="s">
        <v>114</v>
      </c>
      <c r="D103" s="72" t="s">
        <v>69</v>
      </c>
      <c r="E103" s="107">
        <f t="shared" si="8"/>
        <v>100</v>
      </c>
      <c r="F103" s="212">
        <f>'ORÇ.CASA 40,23 M2'!F103</f>
        <v>0</v>
      </c>
      <c r="G103" s="107">
        <f t="shared" si="9"/>
        <v>0</v>
      </c>
      <c r="H103" s="8">
        <f t="shared" si="10"/>
        <v>0</v>
      </c>
      <c r="I103" s="8">
        <f t="shared" si="11"/>
        <v>0</v>
      </c>
      <c r="J103" s="9">
        <v>1</v>
      </c>
    </row>
    <row r="104" spans="1:10" s="137" customFormat="1" ht="12.75">
      <c r="A104" s="155" t="s">
        <v>188</v>
      </c>
      <c r="B104" s="83"/>
      <c r="C104" s="95" t="s">
        <v>113</v>
      </c>
      <c r="D104" s="72" t="s">
        <v>69</v>
      </c>
      <c r="E104" s="107">
        <f t="shared" si="8"/>
        <v>100</v>
      </c>
      <c r="F104" s="212">
        <f>'ORÇ.CASA 40,23 M2'!F104</f>
        <v>0</v>
      </c>
      <c r="G104" s="107">
        <f t="shared" si="9"/>
        <v>0</v>
      </c>
      <c r="H104" s="8">
        <f t="shared" si="10"/>
        <v>0</v>
      </c>
      <c r="I104" s="8">
        <f t="shared" si="11"/>
        <v>0</v>
      </c>
      <c r="J104" s="9">
        <v>1</v>
      </c>
    </row>
    <row r="105" spans="1:10" s="137" customFormat="1" ht="12.75">
      <c r="A105" s="155" t="s">
        <v>147</v>
      </c>
      <c r="B105" s="83" t="s">
        <v>290</v>
      </c>
      <c r="C105" s="89" t="s">
        <v>148</v>
      </c>
      <c r="D105" s="72" t="s">
        <v>69</v>
      </c>
      <c r="E105" s="107">
        <f t="shared" si="8"/>
        <v>500</v>
      </c>
      <c r="F105" s="212">
        <f>'ORÇ.CASA 40,23 M2'!F105</f>
        <v>0</v>
      </c>
      <c r="G105" s="107">
        <f t="shared" si="9"/>
        <v>0</v>
      </c>
      <c r="H105" s="8">
        <f t="shared" si="10"/>
        <v>0</v>
      </c>
      <c r="I105" s="8">
        <f t="shared" si="11"/>
        <v>0</v>
      </c>
      <c r="J105" s="9">
        <v>5</v>
      </c>
    </row>
    <row r="106" spans="1:10" s="137" customFormat="1" ht="12.75">
      <c r="A106" s="144"/>
      <c r="B106" s="145"/>
      <c r="C106" s="142" t="s">
        <v>205</v>
      </c>
      <c r="D106" s="72"/>
      <c r="E106" s="98"/>
      <c r="F106" s="98"/>
      <c r="G106" s="75">
        <f>SUM(G87:G105)</f>
        <v>0</v>
      </c>
      <c r="H106" s="75"/>
      <c r="I106" s="75">
        <f>SUM(I87:I105)</f>
        <v>0</v>
      </c>
      <c r="J106" s="98"/>
    </row>
    <row r="107" spans="1:10" s="137" customFormat="1" ht="12.75">
      <c r="A107" s="144"/>
      <c r="B107" s="145"/>
      <c r="C107" s="146"/>
      <c r="D107" s="72"/>
      <c r="E107" s="98"/>
      <c r="F107" s="98"/>
      <c r="G107" s="8"/>
      <c r="H107" s="8"/>
      <c r="I107" s="8"/>
      <c r="J107" s="98"/>
    </row>
    <row r="108" spans="1:10" s="137" customFormat="1" ht="12.75">
      <c r="A108" s="144"/>
      <c r="B108" s="82" t="s">
        <v>206</v>
      </c>
      <c r="C108" s="86" t="s">
        <v>190</v>
      </c>
      <c r="D108" s="74"/>
      <c r="E108" s="69"/>
      <c r="F108" s="98"/>
      <c r="G108" s="8"/>
      <c r="H108" s="8"/>
      <c r="I108" s="8"/>
      <c r="J108" s="69"/>
    </row>
    <row r="109" spans="1:10" s="137" customFormat="1" ht="12.75">
      <c r="A109" s="155" t="s">
        <v>247</v>
      </c>
      <c r="B109" s="87" t="s">
        <v>86</v>
      </c>
      <c r="C109" s="89" t="s">
        <v>145</v>
      </c>
      <c r="D109" s="73" t="s">
        <v>69</v>
      </c>
      <c r="E109" s="107">
        <f>J109*$I$7</f>
        <v>100</v>
      </c>
      <c r="F109" s="212">
        <f>'ORÇ.CASA 40,23 M2'!F109</f>
        <v>0</v>
      </c>
      <c r="G109" s="107">
        <f aca="true" t="shared" si="12" ref="G109:G121">F109*E109</f>
        <v>0</v>
      </c>
      <c r="H109" s="8">
        <f aca="true" t="shared" si="13" ref="H109:H121">F109*($I$11+100%)</f>
        <v>0</v>
      </c>
      <c r="I109" s="8">
        <f aca="true" t="shared" si="14" ref="I109:I121">H109*E109</f>
        <v>0</v>
      </c>
      <c r="J109" s="10">
        <v>1</v>
      </c>
    </row>
    <row r="110" spans="1:10" s="137" customFormat="1" ht="12.75">
      <c r="A110" s="155"/>
      <c r="B110" s="83" t="s">
        <v>87</v>
      </c>
      <c r="C110" s="90" t="s">
        <v>77</v>
      </c>
      <c r="D110" s="72"/>
      <c r="E110" s="9"/>
      <c r="F110" s="212"/>
      <c r="G110" s="107"/>
      <c r="H110" s="8"/>
      <c r="I110" s="8"/>
      <c r="J110" s="9"/>
    </row>
    <row r="111" spans="1:10" s="137" customFormat="1" ht="12.75">
      <c r="A111" s="155" t="s">
        <v>191</v>
      </c>
      <c r="B111" s="83"/>
      <c r="C111" s="91" t="s">
        <v>115</v>
      </c>
      <c r="D111" s="72" t="s">
        <v>51</v>
      </c>
      <c r="E111" s="107">
        <f aca="true" t="shared" si="15" ref="E111:E121">J111*$I$7</f>
        <v>1600</v>
      </c>
      <c r="F111" s="212">
        <f>'ORÇ.CASA 40,23 M2'!F111</f>
        <v>0</v>
      </c>
      <c r="G111" s="107">
        <f t="shared" si="12"/>
        <v>0</v>
      </c>
      <c r="H111" s="8">
        <f t="shared" si="13"/>
        <v>0</v>
      </c>
      <c r="I111" s="8">
        <f t="shared" si="14"/>
        <v>0</v>
      </c>
      <c r="J111" s="9">
        <v>16</v>
      </c>
    </row>
    <row r="112" spans="1:10" s="137" customFormat="1" ht="12.75">
      <c r="A112" s="155" t="s">
        <v>248</v>
      </c>
      <c r="B112" s="83"/>
      <c r="C112" s="91" t="s">
        <v>116</v>
      </c>
      <c r="D112" s="72" t="s">
        <v>51</v>
      </c>
      <c r="E112" s="107">
        <f t="shared" si="15"/>
        <v>1600</v>
      </c>
      <c r="F112" s="212">
        <f>'ORÇ.CASA 40,23 M2'!F112</f>
        <v>0</v>
      </c>
      <c r="G112" s="107">
        <f t="shared" si="12"/>
        <v>0</v>
      </c>
      <c r="H112" s="8">
        <f t="shared" si="13"/>
        <v>0</v>
      </c>
      <c r="I112" s="8">
        <f t="shared" si="14"/>
        <v>0</v>
      </c>
      <c r="J112" s="9">
        <v>16</v>
      </c>
    </row>
    <row r="113" spans="1:10" s="137" customFormat="1" ht="12.75">
      <c r="A113" s="155"/>
      <c r="B113" s="83" t="s">
        <v>88</v>
      </c>
      <c r="C113" s="90" t="s">
        <v>78</v>
      </c>
      <c r="D113" s="72"/>
      <c r="E113" s="107"/>
      <c r="F113" s="212"/>
      <c r="G113" s="107"/>
      <c r="H113" s="8"/>
      <c r="I113" s="8"/>
      <c r="J113" s="9"/>
    </row>
    <row r="114" spans="1:10" s="137" customFormat="1" ht="12.75">
      <c r="A114" s="155" t="s">
        <v>192</v>
      </c>
      <c r="B114" s="83"/>
      <c r="C114" s="91" t="s">
        <v>117</v>
      </c>
      <c r="D114" s="72" t="s">
        <v>69</v>
      </c>
      <c r="E114" s="107">
        <f t="shared" si="15"/>
        <v>300</v>
      </c>
      <c r="F114" s="212">
        <f>'ORÇ.CASA 40,23 M2'!F114</f>
        <v>0</v>
      </c>
      <c r="G114" s="107">
        <f t="shared" si="12"/>
        <v>0</v>
      </c>
      <c r="H114" s="8">
        <f t="shared" si="13"/>
        <v>0</v>
      </c>
      <c r="I114" s="8">
        <f t="shared" si="14"/>
        <v>0</v>
      </c>
      <c r="J114" s="9">
        <v>3</v>
      </c>
    </row>
    <row r="115" spans="1:10" s="137" customFormat="1" ht="12.75">
      <c r="A115" s="155" t="s">
        <v>2</v>
      </c>
      <c r="B115" s="83" t="s">
        <v>93</v>
      </c>
      <c r="C115" s="90" t="s">
        <v>3</v>
      </c>
      <c r="D115" s="72" t="s">
        <v>69</v>
      </c>
      <c r="E115" s="107">
        <f t="shared" si="15"/>
        <v>100</v>
      </c>
      <c r="F115" s="212">
        <f>'ORÇ.CASA 40,23 M2'!F115</f>
        <v>0</v>
      </c>
      <c r="G115" s="107">
        <f t="shared" si="12"/>
        <v>0</v>
      </c>
      <c r="H115" s="8">
        <f t="shared" si="13"/>
        <v>0</v>
      </c>
      <c r="I115" s="8">
        <f t="shared" si="14"/>
        <v>0</v>
      </c>
      <c r="J115" s="9">
        <v>1</v>
      </c>
    </row>
    <row r="116" spans="1:10" s="137" customFormat="1" ht="51">
      <c r="A116" s="153">
        <v>6031</v>
      </c>
      <c r="B116" s="83" t="s">
        <v>94</v>
      </c>
      <c r="C116" s="89" t="s">
        <v>313</v>
      </c>
      <c r="D116" s="73" t="s">
        <v>84</v>
      </c>
      <c r="E116" s="107">
        <f t="shared" si="15"/>
        <v>100</v>
      </c>
      <c r="F116" s="212">
        <f>'ORÇ.CASA 40,23 M2'!F116</f>
        <v>0</v>
      </c>
      <c r="G116" s="107">
        <f t="shared" si="12"/>
        <v>0</v>
      </c>
      <c r="H116" s="8">
        <f t="shared" si="13"/>
        <v>0</v>
      </c>
      <c r="I116" s="8">
        <f t="shared" si="14"/>
        <v>0</v>
      </c>
      <c r="J116" s="10">
        <v>1</v>
      </c>
    </row>
    <row r="117" spans="1:10" s="137" customFormat="1" ht="38.25">
      <c r="A117" s="153">
        <v>6009</v>
      </c>
      <c r="B117" s="83" t="s">
        <v>98</v>
      </c>
      <c r="C117" s="89" t="s">
        <v>314</v>
      </c>
      <c r="D117" s="73" t="s">
        <v>84</v>
      </c>
      <c r="E117" s="107">
        <f t="shared" si="15"/>
        <v>100</v>
      </c>
      <c r="F117" s="212">
        <f>'ORÇ.CASA 40,23 M2'!F117</f>
        <v>0</v>
      </c>
      <c r="G117" s="107">
        <f t="shared" si="12"/>
        <v>0</v>
      </c>
      <c r="H117" s="8">
        <f t="shared" si="13"/>
        <v>0</v>
      </c>
      <c r="I117" s="8">
        <f t="shared" si="14"/>
        <v>0</v>
      </c>
      <c r="J117" s="10">
        <v>1</v>
      </c>
    </row>
    <row r="118" spans="1:10" s="137" customFormat="1" ht="38.25">
      <c r="A118" s="153">
        <v>6021</v>
      </c>
      <c r="B118" s="83" t="s">
        <v>99</v>
      </c>
      <c r="C118" s="89" t="s">
        <v>311</v>
      </c>
      <c r="D118" s="73" t="s">
        <v>84</v>
      </c>
      <c r="E118" s="107">
        <f t="shared" si="15"/>
        <v>100</v>
      </c>
      <c r="F118" s="212">
        <f>'ORÇ.CASA 40,23 M2'!F118</f>
        <v>0</v>
      </c>
      <c r="G118" s="107">
        <f t="shared" si="12"/>
        <v>0</v>
      </c>
      <c r="H118" s="8">
        <f t="shared" si="13"/>
        <v>0</v>
      </c>
      <c r="I118" s="8">
        <f t="shared" si="14"/>
        <v>0</v>
      </c>
      <c r="J118" s="10">
        <v>1</v>
      </c>
    </row>
    <row r="119" spans="1:10" s="137" customFormat="1" ht="51">
      <c r="A119" s="153">
        <v>6024</v>
      </c>
      <c r="B119" s="83" t="s">
        <v>100</v>
      </c>
      <c r="C119" s="89" t="s">
        <v>312</v>
      </c>
      <c r="D119" s="73" t="s">
        <v>84</v>
      </c>
      <c r="E119" s="107">
        <f t="shared" si="15"/>
        <v>100</v>
      </c>
      <c r="F119" s="212">
        <f>'ORÇ.CASA 40,23 M2'!F119</f>
        <v>0</v>
      </c>
      <c r="G119" s="107">
        <f t="shared" si="12"/>
        <v>0</v>
      </c>
      <c r="H119" s="8">
        <f t="shared" si="13"/>
        <v>0</v>
      </c>
      <c r="I119" s="8">
        <f t="shared" si="14"/>
        <v>0</v>
      </c>
      <c r="J119" s="10">
        <v>1</v>
      </c>
    </row>
    <row r="120" spans="1:10" s="137" customFormat="1" ht="38.25">
      <c r="A120" s="153">
        <v>6049</v>
      </c>
      <c r="B120" s="83" t="s">
        <v>102</v>
      </c>
      <c r="C120" s="89" t="s">
        <v>315</v>
      </c>
      <c r="D120" s="73" t="s">
        <v>84</v>
      </c>
      <c r="E120" s="107">
        <f t="shared" si="15"/>
        <v>100</v>
      </c>
      <c r="F120" s="212">
        <f>'ORÇ.CASA 40,23 M2'!F120</f>
        <v>0</v>
      </c>
      <c r="G120" s="107">
        <f t="shared" si="12"/>
        <v>0</v>
      </c>
      <c r="H120" s="8">
        <f t="shared" si="13"/>
        <v>0</v>
      </c>
      <c r="I120" s="8">
        <f t="shared" si="14"/>
        <v>0</v>
      </c>
      <c r="J120" s="10">
        <v>1</v>
      </c>
    </row>
    <row r="121" spans="1:10" s="137" customFormat="1" ht="25.5">
      <c r="A121" s="155" t="s">
        <v>271</v>
      </c>
      <c r="B121" s="83" t="s">
        <v>103</v>
      </c>
      <c r="C121" s="89" t="s">
        <v>317</v>
      </c>
      <c r="D121" s="73" t="s">
        <v>84</v>
      </c>
      <c r="E121" s="107">
        <f t="shared" si="15"/>
        <v>100</v>
      </c>
      <c r="F121" s="212">
        <f>'ORÇ.CASA 40,23 M2'!F121</f>
        <v>0</v>
      </c>
      <c r="G121" s="107">
        <f t="shared" si="12"/>
        <v>0</v>
      </c>
      <c r="H121" s="8">
        <f t="shared" si="13"/>
        <v>0</v>
      </c>
      <c r="I121" s="8">
        <f t="shared" si="14"/>
        <v>0</v>
      </c>
      <c r="J121" s="10">
        <v>1</v>
      </c>
    </row>
    <row r="122" spans="1:10" s="137" customFormat="1" ht="12.75">
      <c r="A122" s="155"/>
      <c r="B122" s="87"/>
      <c r="C122" s="142" t="s">
        <v>207</v>
      </c>
      <c r="D122" s="73"/>
      <c r="E122" s="10"/>
      <c r="F122" s="9"/>
      <c r="G122" s="75">
        <f>SUM(G109:G121)</f>
        <v>0</v>
      </c>
      <c r="H122" s="75"/>
      <c r="I122" s="75">
        <f>SUM(I109:I121)</f>
        <v>0</v>
      </c>
      <c r="J122" s="10"/>
    </row>
    <row r="123" spans="1:10" s="137" customFormat="1" ht="12.75">
      <c r="A123" s="144"/>
      <c r="B123" s="83"/>
      <c r="C123" s="91"/>
      <c r="D123" s="72"/>
      <c r="E123" s="9"/>
      <c r="F123" s="98"/>
      <c r="G123" s="8"/>
      <c r="H123" s="8"/>
      <c r="I123" s="8"/>
      <c r="J123" s="9"/>
    </row>
    <row r="124" spans="1:10" s="137" customFormat="1" ht="12.75">
      <c r="A124" s="144"/>
      <c r="B124" s="82" t="s">
        <v>208</v>
      </c>
      <c r="C124" s="86" t="s">
        <v>195</v>
      </c>
      <c r="D124" s="74"/>
      <c r="E124" s="69"/>
      <c r="F124" s="98"/>
      <c r="G124" s="8"/>
      <c r="H124" s="8"/>
      <c r="I124" s="8"/>
      <c r="J124" s="69"/>
    </row>
    <row r="125" spans="1:10" s="137" customFormat="1" ht="12.75" customHeight="1">
      <c r="A125" s="155"/>
      <c r="B125" s="83" t="s">
        <v>107</v>
      </c>
      <c r="C125" s="90" t="s">
        <v>197</v>
      </c>
      <c r="D125" s="72"/>
      <c r="E125" s="9"/>
      <c r="F125" s="213"/>
      <c r="G125" s="8"/>
      <c r="H125" s="8"/>
      <c r="I125" s="8"/>
      <c r="J125" s="9"/>
    </row>
    <row r="126" spans="1:10" s="137" customFormat="1" ht="12.75">
      <c r="A126" s="155" t="s">
        <v>198</v>
      </c>
      <c r="B126" s="83"/>
      <c r="C126" s="91" t="s">
        <v>80</v>
      </c>
      <c r="D126" s="72" t="s">
        <v>51</v>
      </c>
      <c r="E126" s="107">
        <f aca="true" t="shared" si="16" ref="E126:E132">J126*$I$7</f>
        <v>200</v>
      </c>
      <c r="F126" s="212">
        <f>'ORÇ.CASA 40,23 M2'!F126</f>
        <v>0</v>
      </c>
      <c r="G126" s="107">
        <f aca="true" t="shared" si="17" ref="G126:G132">F126*E126</f>
        <v>0</v>
      </c>
      <c r="H126" s="8">
        <f aca="true" t="shared" si="18" ref="H126:H132">F126*($I$11+100%)</f>
        <v>0</v>
      </c>
      <c r="I126" s="8">
        <f aca="true" t="shared" si="19" ref="I126:I132">H126*E126</f>
        <v>0</v>
      </c>
      <c r="J126" s="9">
        <v>2</v>
      </c>
    </row>
    <row r="127" spans="1:10" s="137" customFormat="1" ht="12.75">
      <c r="A127" s="155" t="s">
        <v>199</v>
      </c>
      <c r="B127" s="83"/>
      <c r="C127" s="91" t="s">
        <v>81</v>
      </c>
      <c r="D127" s="72" t="s">
        <v>51</v>
      </c>
      <c r="E127" s="107">
        <f t="shared" si="16"/>
        <v>1300</v>
      </c>
      <c r="F127" s="212">
        <f>'ORÇ.CASA 40,23 M2'!F127</f>
        <v>0</v>
      </c>
      <c r="G127" s="107">
        <f t="shared" si="17"/>
        <v>0</v>
      </c>
      <c r="H127" s="8">
        <f t="shared" si="18"/>
        <v>0</v>
      </c>
      <c r="I127" s="8">
        <f t="shared" si="19"/>
        <v>0</v>
      </c>
      <c r="J127" s="9">
        <v>13</v>
      </c>
    </row>
    <row r="128" spans="1:10" s="137" customFormat="1" ht="12.75">
      <c r="A128" s="155" t="s">
        <v>249</v>
      </c>
      <c r="B128" s="83"/>
      <c r="C128" s="91" t="s">
        <v>82</v>
      </c>
      <c r="D128" s="72" t="s">
        <v>51</v>
      </c>
      <c r="E128" s="107">
        <f t="shared" si="16"/>
        <v>1600</v>
      </c>
      <c r="F128" s="212">
        <f>'ORÇ.CASA 40,23 M2'!F128</f>
        <v>0</v>
      </c>
      <c r="G128" s="107">
        <f t="shared" si="17"/>
        <v>0</v>
      </c>
      <c r="H128" s="8">
        <f t="shared" si="18"/>
        <v>0</v>
      </c>
      <c r="I128" s="8">
        <f t="shared" si="19"/>
        <v>0</v>
      </c>
      <c r="J128" s="9">
        <v>16</v>
      </c>
    </row>
    <row r="129" spans="1:10" s="137" customFormat="1" ht="25.5">
      <c r="A129" s="153">
        <v>40777</v>
      </c>
      <c r="B129" s="83" t="s">
        <v>108</v>
      </c>
      <c r="C129" s="90" t="s">
        <v>83</v>
      </c>
      <c r="D129" s="72" t="s">
        <v>69</v>
      </c>
      <c r="E129" s="107">
        <f t="shared" si="16"/>
        <v>100</v>
      </c>
      <c r="F129" s="212">
        <f>'ORÇ.CASA 40,23 M2'!F129</f>
        <v>0</v>
      </c>
      <c r="G129" s="107">
        <f t="shared" si="17"/>
        <v>0</v>
      </c>
      <c r="H129" s="8">
        <f t="shared" si="18"/>
        <v>0</v>
      </c>
      <c r="I129" s="8">
        <f t="shared" si="19"/>
        <v>0</v>
      </c>
      <c r="J129" s="9">
        <v>1</v>
      </c>
    </row>
    <row r="130" spans="1:10" s="137" customFormat="1" ht="25.5">
      <c r="A130" s="155" t="s">
        <v>323</v>
      </c>
      <c r="B130" s="83" t="s">
        <v>138</v>
      </c>
      <c r="C130" s="90" t="s">
        <v>330</v>
      </c>
      <c r="D130" s="72" t="s">
        <v>69</v>
      </c>
      <c r="E130" s="107">
        <f t="shared" si="16"/>
        <v>100</v>
      </c>
      <c r="F130" s="212">
        <f>'ORÇ.CASA 40,23 M2'!F130</f>
        <v>0</v>
      </c>
      <c r="G130" s="107">
        <f t="shared" si="17"/>
        <v>0</v>
      </c>
      <c r="H130" s="8">
        <f t="shared" si="18"/>
        <v>0</v>
      </c>
      <c r="I130" s="8">
        <f t="shared" si="19"/>
        <v>0</v>
      </c>
      <c r="J130" s="9">
        <v>1</v>
      </c>
    </row>
    <row r="131" spans="1:10" s="137" customFormat="1" ht="25.5">
      <c r="A131" s="155" t="s">
        <v>323</v>
      </c>
      <c r="B131" s="83" t="s">
        <v>324</v>
      </c>
      <c r="C131" s="90" t="s">
        <v>329</v>
      </c>
      <c r="D131" s="72" t="s">
        <v>69</v>
      </c>
      <c r="E131" s="107">
        <f t="shared" si="16"/>
        <v>100</v>
      </c>
      <c r="F131" s="212">
        <f>'ORÇ.CASA 40,23 M2'!F131</f>
        <v>0</v>
      </c>
      <c r="G131" s="107">
        <f t="shared" si="17"/>
        <v>0</v>
      </c>
      <c r="H131" s="8">
        <f t="shared" si="18"/>
        <v>0</v>
      </c>
      <c r="I131" s="8">
        <f t="shared" si="19"/>
        <v>0</v>
      </c>
      <c r="J131" s="9">
        <v>1</v>
      </c>
    </row>
    <row r="132" spans="1:10" s="137" customFormat="1" ht="25.5">
      <c r="A132" s="155" t="s">
        <v>323</v>
      </c>
      <c r="B132" s="83" t="s">
        <v>327</v>
      </c>
      <c r="C132" s="90" t="s">
        <v>328</v>
      </c>
      <c r="D132" s="72" t="s">
        <v>69</v>
      </c>
      <c r="E132" s="107">
        <f t="shared" si="16"/>
        <v>100</v>
      </c>
      <c r="F132" s="212">
        <f>'ORÇ.CASA 40,23 M2'!F132</f>
        <v>0</v>
      </c>
      <c r="G132" s="107">
        <f t="shared" si="17"/>
        <v>0</v>
      </c>
      <c r="H132" s="8">
        <f t="shared" si="18"/>
        <v>0</v>
      </c>
      <c r="I132" s="8">
        <f t="shared" si="19"/>
        <v>0</v>
      </c>
      <c r="J132" s="9">
        <v>1</v>
      </c>
    </row>
    <row r="133" spans="1:10" s="137" customFormat="1" ht="12.75">
      <c r="A133" s="144"/>
      <c r="B133" s="83"/>
      <c r="C133" s="90"/>
      <c r="D133" s="72"/>
      <c r="E133" s="107"/>
      <c r="F133" s="206"/>
      <c r="G133" s="107"/>
      <c r="H133" s="8"/>
      <c r="I133" s="8"/>
      <c r="J133" s="9"/>
    </row>
    <row r="134" spans="1:10" s="137" customFormat="1" ht="12.75">
      <c r="A134" s="144"/>
      <c r="B134" s="83"/>
      <c r="C134" s="142" t="s">
        <v>211</v>
      </c>
      <c r="D134" s="72"/>
      <c r="E134" s="9"/>
      <c r="F134" s="98"/>
      <c r="G134" s="75">
        <f>SUM(G126:G133)</f>
        <v>0</v>
      </c>
      <c r="H134" s="8"/>
      <c r="I134" s="75">
        <f>SUM(I126:I133)</f>
        <v>0</v>
      </c>
      <c r="J134" s="9"/>
    </row>
    <row r="135" spans="1:10" s="137" customFormat="1" ht="12.75">
      <c r="A135" s="155"/>
      <c r="B135" s="82"/>
      <c r="C135" s="86"/>
      <c r="D135" s="74"/>
      <c r="E135" s="69"/>
      <c r="F135" s="98"/>
      <c r="G135" s="8"/>
      <c r="H135" s="8"/>
      <c r="I135" s="8"/>
      <c r="J135" s="9"/>
    </row>
    <row r="136" spans="1:10" s="137" customFormat="1" ht="12.75">
      <c r="A136" s="155" t="s">
        <v>253</v>
      </c>
      <c r="B136" s="82" t="s">
        <v>212</v>
      </c>
      <c r="C136" s="142" t="s">
        <v>50</v>
      </c>
      <c r="D136" s="73"/>
      <c r="E136" s="10"/>
      <c r="F136" s="98"/>
      <c r="G136" s="75"/>
      <c r="H136" s="75"/>
      <c r="I136" s="75"/>
      <c r="J136" s="9"/>
    </row>
    <row r="137" spans="1:10" s="137" customFormat="1" ht="12.75">
      <c r="A137" s="155" t="s">
        <v>216</v>
      </c>
      <c r="B137" s="87" t="s">
        <v>213</v>
      </c>
      <c r="C137" s="146" t="s">
        <v>215</v>
      </c>
      <c r="D137" s="73" t="s">
        <v>47</v>
      </c>
      <c r="E137" s="107">
        <f>J137*$I$7</f>
        <v>612</v>
      </c>
      <c r="F137" s="212">
        <f>'ORÇ.CASA 40,23 M2'!F136</f>
        <v>0</v>
      </c>
      <c r="G137" s="107">
        <f>F137*E137</f>
        <v>0</v>
      </c>
      <c r="H137" s="8">
        <f>F137*($I$11+100%)</f>
        <v>0</v>
      </c>
      <c r="I137" s="8">
        <f>H137*E137</f>
        <v>0</v>
      </c>
      <c r="J137" s="10">
        <v>6.12</v>
      </c>
    </row>
    <row r="138" spans="1:10" s="137" customFormat="1" ht="12.75">
      <c r="A138" s="155" t="s">
        <v>278</v>
      </c>
      <c r="B138" s="87" t="s">
        <v>258</v>
      </c>
      <c r="C138" s="146" t="s">
        <v>217</v>
      </c>
      <c r="D138" s="73" t="s">
        <v>47</v>
      </c>
      <c r="E138" s="107">
        <f>J138*$I$7</f>
        <v>1888</v>
      </c>
      <c r="F138" s="212">
        <f>'ORÇ.CASA 40,23 M2'!F137</f>
        <v>0</v>
      </c>
      <c r="G138" s="107">
        <f>F138*E138</f>
        <v>0</v>
      </c>
      <c r="H138" s="8">
        <f>F138*($I$11+100%)</f>
        <v>0</v>
      </c>
      <c r="I138" s="8">
        <f>H138*E138</f>
        <v>0</v>
      </c>
      <c r="J138" s="10">
        <v>18.88</v>
      </c>
    </row>
    <row r="139" spans="1:10" s="137" customFormat="1" ht="12.75">
      <c r="A139" s="153" t="s">
        <v>256</v>
      </c>
      <c r="B139" s="87" t="s">
        <v>259</v>
      </c>
      <c r="C139" s="146" t="s">
        <v>254</v>
      </c>
      <c r="D139" s="73" t="s">
        <v>69</v>
      </c>
      <c r="E139" s="107">
        <f>J139*$I$7</f>
        <v>100</v>
      </c>
      <c r="F139" s="212">
        <f>'ORÇ.CASA 40,23 M2'!F138</f>
        <v>0</v>
      </c>
      <c r="G139" s="107">
        <f>F139*E139</f>
        <v>0</v>
      </c>
      <c r="H139" s="8">
        <f>F139*($I$11+100%)</f>
        <v>0</v>
      </c>
      <c r="I139" s="8">
        <f>H139*E139</f>
        <v>0</v>
      </c>
      <c r="J139" s="10">
        <v>1</v>
      </c>
    </row>
    <row r="140" spans="1:10" s="137" customFormat="1" ht="38.25">
      <c r="A140" s="155"/>
      <c r="B140" s="87" t="s">
        <v>260</v>
      </c>
      <c r="C140" s="146" t="s">
        <v>255</v>
      </c>
      <c r="D140" s="73" t="s">
        <v>69</v>
      </c>
      <c r="E140" s="107">
        <f>J140*$I$7</f>
        <v>100</v>
      </c>
      <c r="F140" s="212">
        <f>'ORÇ.CASA 40,23 M2'!F139</f>
        <v>0</v>
      </c>
      <c r="G140" s="107">
        <f>F140*E140</f>
        <v>0</v>
      </c>
      <c r="H140" s="8">
        <f>F140*($I$11+100%)</f>
        <v>0</v>
      </c>
      <c r="I140" s="8">
        <f>H140*E140</f>
        <v>0</v>
      </c>
      <c r="J140" s="10">
        <v>1</v>
      </c>
    </row>
    <row r="141" spans="1:10" s="137" customFormat="1" ht="12.75">
      <c r="A141" s="155"/>
      <c r="B141" s="87"/>
      <c r="C141" s="142" t="s">
        <v>214</v>
      </c>
      <c r="D141" s="73"/>
      <c r="E141" s="10"/>
      <c r="F141" s="98"/>
      <c r="G141" s="75">
        <f>SUM(G137:G140)</f>
        <v>0</v>
      </c>
      <c r="H141" s="75"/>
      <c r="I141" s="75">
        <f>SUM(I137:I140)</f>
        <v>0</v>
      </c>
      <c r="J141" s="10"/>
    </row>
    <row r="142" spans="1:10" s="137" customFormat="1" ht="12.75">
      <c r="A142" s="10"/>
      <c r="B142" s="87"/>
      <c r="C142" s="80"/>
      <c r="D142" s="73"/>
      <c r="E142" s="10"/>
      <c r="F142" s="98"/>
      <c r="G142" s="8"/>
      <c r="H142" s="8"/>
      <c r="I142" s="8"/>
      <c r="J142" s="10"/>
    </row>
    <row r="143" spans="1:10" s="137" customFormat="1" ht="13.5" thickBot="1">
      <c r="A143" s="110"/>
      <c r="B143" s="110"/>
      <c r="C143" s="110"/>
      <c r="D143" s="110"/>
      <c r="E143" s="111"/>
      <c r="F143" s="111"/>
      <c r="G143" s="111"/>
      <c r="H143" s="111"/>
      <c r="I143" s="111"/>
      <c r="J143" s="10"/>
    </row>
    <row r="144" spans="1:10" ht="18" customHeight="1">
      <c r="A144" s="251" t="s">
        <v>218</v>
      </c>
      <c r="B144" s="252"/>
      <c r="C144" s="252"/>
      <c r="D144" s="161"/>
      <c r="E144" s="162"/>
      <c r="F144" s="162"/>
      <c r="G144" s="163">
        <f>G141+G134+G122+G106+G84+G80+G74+G68+G63+G55+G48+G43+G34+G21</f>
        <v>0</v>
      </c>
      <c r="H144" s="162"/>
      <c r="I144" s="164">
        <f>I141+I134+I122+I106+I84+I80+I74+I68+I63+I55+I48+I43+I34+I21</f>
        <v>0</v>
      </c>
      <c r="J144" s="10"/>
    </row>
    <row r="145" spans="1:10" ht="18" customHeight="1">
      <c r="A145" s="136"/>
      <c r="B145" s="136"/>
      <c r="C145" s="136"/>
      <c r="D145" s="136"/>
      <c r="E145" s="207"/>
      <c r="F145" s="207"/>
      <c r="G145" s="208"/>
      <c r="H145" s="207"/>
      <c r="I145" s="208"/>
      <c r="J145" s="129"/>
    </row>
    <row r="146" spans="1:10" ht="18" customHeight="1">
      <c r="A146" s="136"/>
      <c r="B146" s="136"/>
      <c r="C146" s="136"/>
      <c r="D146" s="136"/>
      <c r="E146" s="207"/>
      <c r="F146" s="207"/>
      <c r="G146" s="208"/>
      <c r="H146" s="207"/>
      <c r="I146" s="208"/>
      <c r="J146" s="129"/>
    </row>
    <row r="147" spans="1:10" ht="18" customHeight="1">
      <c r="A147" s="136"/>
      <c r="B147" s="136"/>
      <c r="C147" s="136"/>
      <c r="D147" s="136"/>
      <c r="E147" s="207"/>
      <c r="F147" s="207"/>
      <c r="G147" s="208"/>
      <c r="H147" s="207"/>
      <c r="I147" s="208"/>
      <c r="J147" s="129"/>
    </row>
    <row r="148" spans="1:10" ht="18" customHeight="1">
      <c r="A148" s="136"/>
      <c r="B148" s="136"/>
      <c r="C148" s="136"/>
      <c r="D148" s="136"/>
      <c r="E148" s="207"/>
      <c r="F148" s="207"/>
      <c r="G148" s="208"/>
      <c r="H148" s="207"/>
      <c r="I148" s="208"/>
      <c r="J148" s="129"/>
    </row>
    <row r="149" spans="5:9" ht="39.75" customHeight="1">
      <c r="E149" s="209"/>
      <c r="I149" s="165"/>
    </row>
    <row r="150" spans="5:9" ht="12.75">
      <c r="E150" s="165"/>
      <c r="I150" s="165"/>
    </row>
    <row r="151" ht="12.75">
      <c r="G151" s="165"/>
    </row>
    <row r="162" ht="12.75">
      <c r="H162" s="167">
        <f>26462.53-I144</f>
        <v>26462.53</v>
      </c>
    </row>
  </sheetData>
  <sheetProtection password="F751" sheet="1" objects="1" scenarios="1"/>
  <mergeCells count="22">
    <mergeCell ref="A1:I1"/>
    <mergeCell ref="A2:I2"/>
    <mergeCell ref="A4:I4"/>
    <mergeCell ref="A5:I5"/>
    <mergeCell ref="A9:I9"/>
    <mergeCell ref="A6:I6"/>
    <mergeCell ref="G7:H7"/>
    <mergeCell ref="A8:F8"/>
    <mergeCell ref="A11:C11"/>
    <mergeCell ref="E11:F11"/>
    <mergeCell ref="G11:H11"/>
    <mergeCell ref="G8:I8"/>
    <mergeCell ref="A10:F10"/>
    <mergeCell ref="G10:H10"/>
    <mergeCell ref="A12:H12"/>
    <mergeCell ref="F13:G13"/>
    <mergeCell ref="H13:I13"/>
    <mergeCell ref="A144:C144"/>
    <mergeCell ref="B13:B14"/>
    <mergeCell ref="C13:C14"/>
    <mergeCell ref="D13:D14"/>
    <mergeCell ref="E13:E1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4"/>
  <headerFooter alignWithMargins="0">
    <oddFooter>&amp;CPágina &amp;P de &amp;N</oddFooter>
  </headerFooter>
  <drawing r:id="rId3"/>
  <legacyDrawing r:id="rId2"/>
  <oleObjects>
    <oleObject progId="Word.Picture.8" shapeId="125666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N35"/>
  <sheetViews>
    <sheetView zoomScale="75" zoomScaleNormal="75" zoomScalePageLayoutView="0" workbookViewId="0" topLeftCell="A1">
      <selection activeCell="M11" sqref="M11:N11"/>
    </sheetView>
  </sheetViews>
  <sheetFormatPr defaultColWidth="11.421875" defaultRowHeight="12.75"/>
  <cols>
    <col min="1" max="1" width="5.140625" style="11" customWidth="1"/>
    <col min="2" max="2" width="13.421875" style="11" customWidth="1"/>
    <col min="3" max="3" width="17.28125" style="11" customWidth="1"/>
    <col min="4" max="4" width="16.7109375" style="11" customWidth="1"/>
    <col min="5" max="5" width="9.7109375" style="14" customWidth="1"/>
    <col min="6" max="6" width="13.00390625" style="15" customWidth="1"/>
    <col min="7" max="7" width="11.7109375" style="11" customWidth="1"/>
    <col min="8" max="8" width="9.7109375" style="11" customWidth="1"/>
    <col min="9" max="9" width="11.7109375" style="11" customWidth="1"/>
    <col min="10" max="10" width="9.7109375" style="11" customWidth="1"/>
    <col min="11" max="11" width="11.7109375" style="11" customWidth="1"/>
    <col min="12" max="12" width="9.7109375" style="11" customWidth="1"/>
    <col min="13" max="13" width="11.7109375" style="11" customWidth="1"/>
    <col min="14" max="14" width="9.7109375" style="11" customWidth="1"/>
    <col min="15" max="15" width="5.140625" style="11" customWidth="1"/>
    <col min="16" max="16" width="13.421875" style="11" customWidth="1"/>
    <col min="17" max="17" width="15.57421875" style="11" customWidth="1"/>
    <col min="18" max="18" width="16.7109375" style="11" customWidth="1"/>
    <col min="19" max="19" width="9.7109375" style="11" customWidth="1"/>
    <col min="20" max="20" width="12.7109375" style="11" customWidth="1"/>
    <col min="21" max="21" width="11.421875" style="11" customWidth="1"/>
    <col min="22" max="22" width="12.7109375" style="11" customWidth="1"/>
    <col min="23" max="23" width="11.421875" style="11" customWidth="1"/>
    <col min="24" max="24" width="12.7109375" style="11" customWidth="1"/>
    <col min="25" max="25" width="11.421875" style="11" customWidth="1"/>
    <col min="26" max="26" width="12.7109375" style="11" customWidth="1"/>
    <col min="27" max="29" width="11.421875" style="11" customWidth="1"/>
    <col min="30" max="30" width="20.140625" style="11" customWidth="1"/>
    <col min="31" max="31" width="17.28125" style="11" customWidth="1"/>
    <col min="32" max="32" width="9.7109375" style="11" customWidth="1"/>
    <col min="33" max="33" width="12.7109375" style="11" customWidth="1"/>
    <col min="34" max="34" width="8.7109375" style="11" customWidth="1"/>
    <col min="35" max="35" width="12.7109375" style="11" customWidth="1"/>
    <col min="36" max="36" width="8.7109375" style="11" customWidth="1"/>
    <col min="37" max="37" width="12.7109375" style="11" customWidth="1"/>
    <col min="38" max="38" width="8.7109375" style="11" customWidth="1"/>
    <col min="39" max="39" width="12.7109375" style="11" customWidth="1"/>
    <col min="40" max="40" width="9.57421875" style="11" customWidth="1"/>
    <col min="41" max="16384" width="11.421875" style="11" customWidth="1"/>
  </cols>
  <sheetData>
    <row r="1" spans="1:40" ht="23.25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</row>
    <row r="2" spans="1:40" ht="23.2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</row>
    <row r="3" spans="1:40" ht="23.25">
      <c r="A3" s="131"/>
      <c r="B3" s="131"/>
      <c r="C3" s="131"/>
      <c r="D3" s="131"/>
      <c r="E3" s="131"/>
      <c r="F3" s="131"/>
      <c r="G3" s="131"/>
      <c r="H3" s="130"/>
      <c r="I3" s="130"/>
      <c r="J3" s="168"/>
      <c r="K3" s="130"/>
      <c r="L3" s="130"/>
      <c r="M3" s="210"/>
      <c r="N3" s="210"/>
      <c r="O3" s="131"/>
      <c r="P3" s="131"/>
      <c r="Q3" s="131"/>
      <c r="R3" s="131"/>
      <c r="S3" s="131"/>
      <c r="T3" s="131"/>
      <c r="U3" s="131"/>
      <c r="V3" s="130"/>
      <c r="W3" s="130"/>
      <c r="X3" s="168"/>
      <c r="Y3" s="130"/>
      <c r="Z3" s="130"/>
      <c r="AA3" s="210"/>
      <c r="AB3" s="131"/>
      <c r="AC3" s="131"/>
      <c r="AD3" s="131"/>
      <c r="AE3" s="131"/>
      <c r="AF3" s="131"/>
      <c r="AG3" s="131"/>
      <c r="AH3" s="131"/>
      <c r="AI3" s="130"/>
      <c r="AJ3" s="130"/>
      <c r="AK3" s="168"/>
      <c r="AL3" s="130"/>
      <c r="AM3" s="130"/>
      <c r="AN3" s="210"/>
    </row>
    <row r="4" spans="1:40" ht="23.25">
      <c r="A4" s="293" t="s">
        <v>291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5"/>
      <c r="O4" s="293" t="s">
        <v>291</v>
      </c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5"/>
      <c r="AB4" s="293" t="s">
        <v>291</v>
      </c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5"/>
    </row>
    <row r="5" spans="1:39" ht="6" customHeight="1">
      <c r="A5" s="266"/>
      <c r="B5" s="266"/>
      <c r="C5" s="266"/>
      <c r="D5" s="266"/>
      <c r="E5" s="266"/>
      <c r="F5" s="266"/>
      <c r="G5" s="266"/>
      <c r="H5" s="266"/>
      <c r="I5" s="266"/>
      <c r="J5" s="112"/>
      <c r="K5" s="7"/>
      <c r="L5" s="7"/>
      <c r="O5" s="266"/>
      <c r="P5" s="266"/>
      <c r="Q5" s="266"/>
      <c r="R5" s="266"/>
      <c r="S5" s="266"/>
      <c r="T5" s="266"/>
      <c r="U5" s="266"/>
      <c r="V5" s="266"/>
      <c r="W5" s="266"/>
      <c r="X5" s="112"/>
      <c r="Y5" s="7"/>
      <c r="Z5" s="7"/>
      <c r="AB5" s="266"/>
      <c r="AC5" s="266"/>
      <c r="AD5" s="266"/>
      <c r="AE5" s="266"/>
      <c r="AF5" s="266"/>
      <c r="AG5" s="266"/>
      <c r="AH5" s="266"/>
      <c r="AI5" s="266"/>
      <c r="AJ5" s="266"/>
      <c r="AK5" s="112"/>
      <c r="AL5" s="7"/>
      <c r="AM5" s="7"/>
    </row>
    <row r="6" spans="1:40" ht="15.75">
      <c r="A6" s="296" t="s">
        <v>220</v>
      </c>
      <c r="B6" s="297"/>
      <c r="C6" s="297"/>
      <c r="D6" s="297"/>
      <c r="E6" s="297"/>
      <c r="F6" s="297"/>
      <c r="G6" s="297"/>
      <c r="H6" s="297"/>
      <c r="I6" s="297"/>
      <c r="J6" s="345"/>
      <c r="K6" s="345"/>
      <c r="L6" s="345"/>
      <c r="M6" s="345"/>
      <c r="N6" s="346"/>
      <c r="O6" s="341" t="s">
        <v>220</v>
      </c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1" t="s">
        <v>220</v>
      </c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</row>
    <row r="7" spans="1:40" ht="18">
      <c r="A7" s="114" t="s">
        <v>316</v>
      </c>
      <c r="B7" s="115"/>
      <c r="C7" s="115"/>
      <c r="D7" s="115"/>
      <c r="E7" s="115"/>
      <c r="F7" s="115"/>
      <c r="G7" s="115"/>
      <c r="H7" s="115"/>
      <c r="I7" s="115"/>
      <c r="J7" s="350" t="s">
        <v>320</v>
      </c>
      <c r="K7" s="351"/>
      <c r="L7" s="351"/>
      <c r="M7" s="315">
        <v>100</v>
      </c>
      <c r="N7" s="262"/>
      <c r="O7" s="114" t="s">
        <v>316</v>
      </c>
      <c r="P7" s="115"/>
      <c r="Q7" s="115"/>
      <c r="R7" s="115"/>
      <c r="S7" s="115"/>
      <c r="T7" s="115"/>
      <c r="U7" s="115"/>
      <c r="V7" s="115"/>
      <c r="W7" s="350" t="s">
        <v>320</v>
      </c>
      <c r="X7" s="353"/>
      <c r="Y7" s="353"/>
      <c r="Z7" s="315">
        <v>100</v>
      </c>
      <c r="AA7" s="262"/>
      <c r="AB7" s="114" t="s">
        <v>316</v>
      </c>
      <c r="AC7" s="115"/>
      <c r="AD7" s="115"/>
      <c r="AE7" s="115"/>
      <c r="AF7" s="115"/>
      <c r="AG7" s="115"/>
      <c r="AH7" s="115"/>
      <c r="AI7" s="115"/>
      <c r="AJ7" s="350" t="s">
        <v>320</v>
      </c>
      <c r="AK7" s="353"/>
      <c r="AL7" s="353"/>
      <c r="AM7" s="315">
        <v>100</v>
      </c>
      <c r="AN7" s="262"/>
    </row>
    <row r="8" spans="1:40" ht="18">
      <c r="A8" s="248" t="s">
        <v>157</v>
      </c>
      <c r="B8" s="249"/>
      <c r="C8" s="249"/>
      <c r="D8" s="249"/>
      <c r="E8" s="249"/>
      <c r="F8" s="249"/>
      <c r="G8" s="249"/>
      <c r="H8" s="249"/>
      <c r="I8" s="250"/>
      <c r="J8" s="347" t="s">
        <v>158</v>
      </c>
      <c r="K8" s="348"/>
      <c r="L8" s="348"/>
      <c r="M8" s="348"/>
      <c r="N8" s="349"/>
      <c r="O8" s="248" t="s">
        <v>157</v>
      </c>
      <c r="P8" s="364"/>
      <c r="Q8" s="364"/>
      <c r="R8" s="364"/>
      <c r="S8" s="364"/>
      <c r="T8" s="364"/>
      <c r="U8" s="364"/>
      <c r="V8" s="364"/>
      <c r="W8" s="299" t="s">
        <v>158</v>
      </c>
      <c r="X8" s="362"/>
      <c r="Y8" s="362"/>
      <c r="Z8" s="362"/>
      <c r="AA8" s="363"/>
      <c r="AB8" s="248" t="s">
        <v>157</v>
      </c>
      <c r="AC8" s="364"/>
      <c r="AD8" s="364"/>
      <c r="AE8" s="364"/>
      <c r="AF8" s="364"/>
      <c r="AG8" s="364"/>
      <c r="AH8" s="364"/>
      <c r="AI8" s="364"/>
      <c r="AJ8" s="299" t="s">
        <v>158</v>
      </c>
      <c r="AK8" s="362"/>
      <c r="AL8" s="362"/>
      <c r="AM8" s="362"/>
      <c r="AN8" s="363"/>
    </row>
    <row r="9" spans="1:40" ht="15">
      <c r="A9" s="248" t="s">
        <v>219</v>
      </c>
      <c r="B9" s="249"/>
      <c r="C9" s="249"/>
      <c r="D9" s="249"/>
      <c r="E9" s="249"/>
      <c r="F9" s="249"/>
      <c r="G9" s="249"/>
      <c r="H9" s="249"/>
      <c r="I9" s="249"/>
      <c r="J9" s="358"/>
      <c r="K9" s="358"/>
      <c r="L9" s="358"/>
      <c r="M9" s="358"/>
      <c r="N9" s="359"/>
      <c r="O9" s="248" t="s">
        <v>219</v>
      </c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7"/>
      <c r="AB9" s="248" t="s">
        <v>219</v>
      </c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7"/>
    </row>
    <row r="10" spans="1:40" ht="15">
      <c r="A10" s="248" t="s">
        <v>237</v>
      </c>
      <c r="B10" s="249"/>
      <c r="C10" s="249"/>
      <c r="D10" s="249"/>
      <c r="E10" s="249"/>
      <c r="F10" s="249"/>
      <c r="G10" s="249"/>
      <c r="H10" s="249"/>
      <c r="I10" s="249"/>
      <c r="J10" s="316" t="s">
        <v>292</v>
      </c>
      <c r="K10" s="317"/>
      <c r="L10" s="317"/>
      <c r="M10" s="343">
        <v>40816</v>
      </c>
      <c r="N10" s="344"/>
      <c r="O10" s="248" t="s">
        <v>237</v>
      </c>
      <c r="P10" s="364"/>
      <c r="Q10" s="364"/>
      <c r="R10" s="364"/>
      <c r="S10" s="364"/>
      <c r="T10" s="364"/>
      <c r="U10" s="364"/>
      <c r="V10" s="364"/>
      <c r="W10" s="316" t="s">
        <v>292</v>
      </c>
      <c r="X10" s="354"/>
      <c r="Y10" s="354"/>
      <c r="Z10" s="352">
        <v>40816</v>
      </c>
      <c r="AA10" s="343"/>
      <c r="AB10" s="248" t="s">
        <v>237</v>
      </c>
      <c r="AC10" s="364"/>
      <c r="AD10" s="364"/>
      <c r="AE10" s="364"/>
      <c r="AF10" s="364"/>
      <c r="AG10" s="364"/>
      <c r="AH10" s="364"/>
      <c r="AI10" s="364"/>
      <c r="AJ10" s="316" t="s">
        <v>292</v>
      </c>
      <c r="AK10" s="354"/>
      <c r="AL10" s="354"/>
      <c r="AM10" s="352">
        <v>40816</v>
      </c>
      <c r="AN10" s="343"/>
    </row>
    <row r="11" spans="1:40" ht="15.75">
      <c r="A11" s="253" t="s">
        <v>321</v>
      </c>
      <c r="B11" s="254"/>
      <c r="C11" s="254"/>
      <c r="D11" s="254"/>
      <c r="E11" s="255"/>
      <c r="F11" s="356" t="s">
        <v>293</v>
      </c>
      <c r="G11" s="357"/>
      <c r="H11" s="245"/>
      <c r="I11" s="245"/>
      <c r="J11" s="259" t="s">
        <v>302</v>
      </c>
      <c r="K11" s="260"/>
      <c r="L11" s="260"/>
      <c r="M11" s="291"/>
      <c r="N11" s="355"/>
      <c r="O11" s="253" t="s">
        <v>321</v>
      </c>
      <c r="P11" s="254"/>
      <c r="Q11" s="254"/>
      <c r="R11" s="254"/>
      <c r="S11" s="254"/>
      <c r="T11" s="119" t="s">
        <v>293</v>
      </c>
      <c r="U11" s="245"/>
      <c r="V11" s="365"/>
      <c r="W11" s="360" t="s">
        <v>302</v>
      </c>
      <c r="X11" s="361"/>
      <c r="Y11" s="361"/>
      <c r="Z11" s="366">
        <v>0.2</v>
      </c>
      <c r="AA11" s="366"/>
      <c r="AB11" s="253" t="s">
        <v>321</v>
      </c>
      <c r="AC11" s="254"/>
      <c r="AD11" s="254"/>
      <c r="AE11" s="254"/>
      <c r="AF11" s="254"/>
      <c r="AG11" s="119" t="s">
        <v>293</v>
      </c>
      <c r="AH11" s="245"/>
      <c r="AI11" s="365"/>
      <c r="AJ11" s="360" t="s">
        <v>302</v>
      </c>
      <c r="AK11" s="361"/>
      <c r="AL11" s="361"/>
      <c r="AM11" s="366">
        <v>0.2</v>
      </c>
      <c r="AN11" s="366"/>
    </row>
    <row r="12" ht="6" customHeight="1" thickBot="1"/>
    <row r="13" spans="1:40" s="22" customFormat="1" ht="12.75" customHeight="1">
      <c r="A13" s="16"/>
      <c r="B13" s="17"/>
      <c r="C13" s="18"/>
      <c r="D13" s="19" t="s">
        <v>27</v>
      </c>
      <c r="E13" s="20"/>
      <c r="F13" s="21"/>
      <c r="G13" s="332" t="s">
        <v>25</v>
      </c>
      <c r="H13" s="333"/>
      <c r="I13" s="333"/>
      <c r="J13" s="333"/>
      <c r="K13" s="333"/>
      <c r="L13" s="333"/>
      <c r="M13" s="333"/>
      <c r="N13" s="334"/>
      <c r="O13" s="16"/>
      <c r="P13" s="17"/>
      <c r="Q13" s="18"/>
      <c r="R13" s="19" t="s">
        <v>27</v>
      </c>
      <c r="S13" s="20"/>
      <c r="T13" s="332" t="s">
        <v>25</v>
      </c>
      <c r="U13" s="333"/>
      <c r="V13" s="333"/>
      <c r="W13" s="333"/>
      <c r="X13" s="333"/>
      <c r="Y13" s="333"/>
      <c r="Z13" s="333"/>
      <c r="AA13" s="334"/>
      <c r="AB13" s="16"/>
      <c r="AC13" s="17"/>
      <c r="AD13" s="18"/>
      <c r="AE13" s="19" t="s">
        <v>27</v>
      </c>
      <c r="AF13" s="20"/>
      <c r="AG13" s="332" t="s">
        <v>25</v>
      </c>
      <c r="AH13" s="333"/>
      <c r="AI13" s="333"/>
      <c r="AJ13" s="333"/>
      <c r="AK13" s="333"/>
      <c r="AL13" s="333"/>
      <c r="AM13" s="333"/>
      <c r="AN13" s="334"/>
    </row>
    <row r="14" spans="1:40" s="22" customFormat="1" ht="12">
      <c r="A14" s="23" t="s">
        <v>19</v>
      </c>
      <c r="B14" s="24" t="s">
        <v>26</v>
      </c>
      <c r="C14" s="24"/>
      <c r="D14" s="24" t="s">
        <v>30</v>
      </c>
      <c r="E14" s="25" t="s">
        <v>20</v>
      </c>
      <c r="F14" s="25" t="s">
        <v>28</v>
      </c>
      <c r="G14" s="26" t="s">
        <v>118</v>
      </c>
      <c r="H14" s="27"/>
      <c r="I14" s="26" t="s">
        <v>119</v>
      </c>
      <c r="J14" s="27"/>
      <c r="K14" s="339" t="s">
        <v>120</v>
      </c>
      <c r="L14" s="340"/>
      <c r="M14" s="337" t="s">
        <v>129</v>
      </c>
      <c r="N14" s="338"/>
      <c r="O14" s="23" t="s">
        <v>19</v>
      </c>
      <c r="P14" s="24" t="s">
        <v>26</v>
      </c>
      <c r="Q14" s="24"/>
      <c r="R14" s="24" t="s">
        <v>30</v>
      </c>
      <c r="S14" s="25" t="s">
        <v>20</v>
      </c>
      <c r="T14" s="26" t="s">
        <v>130</v>
      </c>
      <c r="U14" s="27"/>
      <c r="V14" s="28" t="s">
        <v>131</v>
      </c>
      <c r="W14" s="28"/>
      <c r="X14" s="29" t="s">
        <v>132</v>
      </c>
      <c r="Y14" s="27"/>
      <c r="Z14" s="26" t="s">
        <v>133</v>
      </c>
      <c r="AA14" s="30"/>
      <c r="AB14" s="23" t="s">
        <v>19</v>
      </c>
      <c r="AC14" s="24" t="s">
        <v>26</v>
      </c>
      <c r="AD14" s="24"/>
      <c r="AE14" s="24" t="s">
        <v>30</v>
      </c>
      <c r="AF14" s="25" t="s">
        <v>20</v>
      </c>
      <c r="AG14" s="26" t="s">
        <v>139</v>
      </c>
      <c r="AH14" s="27"/>
      <c r="AI14" s="28" t="s">
        <v>140</v>
      </c>
      <c r="AJ14" s="28"/>
      <c r="AK14" s="29" t="s">
        <v>141</v>
      </c>
      <c r="AL14" s="27"/>
      <c r="AM14" s="26" t="s">
        <v>142</v>
      </c>
      <c r="AN14" s="30"/>
    </row>
    <row r="15" spans="1:40" s="22" customFormat="1" ht="12" customHeight="1">
      <c r="A15" s="23"/>
      <c r="B15" s="31" t="s">
        <v>29</v>
      </c>
      <c r="C15" s="32"/>
      <c r="D15" s="33" t="s">
        <v>128</v>
      </c>
      <c r="E15" s="34" t="s">
        <v>31</v>
      </c>
      <c r="F15" s="25" t="s">
        <v>31</v>
      </c>
      <c r="G15" s="35" t="s">
        <v>32</v>
      </c>
      <c r="H15" s="35" t="s">
        <v>33</v>
      </c>
      <c r="I15" s="35" t="s">
        <v>32</v>
      </c>
      <c r="J15" s="36" t="s">
        <v>134</v>
      </c>
      <c r="K15" s="35" t="s">
        <v>32</v>
      </c>
      <c r="L15" s="36" t="s">
        <v>134</v>
      </c>
      <c r="M15" s="35" t="s">
        <v>32</v>
      </c>
      <c r="N15" s="36" t="s">
        <v>134</v>
      </c>
      <c r="O15" s="23"/>
      <c r="P15" s="31" t="s">
        <v>29</v>
      </c>
      <c r="Q15" s="32"/>
      <c r="R15" s="33" t="s">
        <v>128</v>
      </c>
      <c r="S15" s="34" t="s">
        <v>31</v>
      </c>
      <c r="T15" s="35" t="s">
        <v>32</v>
      </c>
      <c r="U15" s="35" t="s">
        <v>33</v>
      </c>
      <c r="V15" s="28" t="s">
        <v>32</v>
      </c>
      <c r="W15" s="28" t="s">
        <v>33</v>
      </c>
      <c r="X15" s="27" t="s">
        <v>32</v>
      </c>
      <c r="Y15" s="35" t="s">
        <v>33</v>
      </c>
      <c r="Z15" s="35" t="s">
        <v>32</v>
      </c>
      <c r="AA15" s="37" t="s">
        <v>33</v>
      </c>
      <c r="AB15" s="23"/>
      <c r="AC15" s="31" t="s">
        <v>29</v>
      </c>
      <c r="AD15" s="32"/>
      <c r="AE15" s="33" t="s">
        <v>128</v>
      </c>
      <c r="AF15" s="34" t="s">
        <v>31</v>
      </c>
      <c r="AG15" s="35" t="s">
        <v>32</v>
      </c>
      <c r="AH15" s="35" t="s">
        <v>33</v>
      </c>
      <c r="AI15" s="28" t="s">
        <v>32</v>
      </c>
      <c r="AJ15" s="28" t="s">
        <v>33</v>
      </c>
      <c r="AK15" s="27" t="s">
        <v>32</v>
      </c>
      <c r="AL15" s="35" t="s">
        <v>33</v>
      </c>
      <c r="AM15" s="35" t="s">
        <v>32</v>
      </c>
      <c r="AN15" s="37" t="s">
        <v>33</v>
      </c>
    </row>
    <row r="16" spans="1:40" s="22" customFormat="1" ht="19.5" customHeight="1">
      <c r="A16" s="38">
        <v>1</v>
      </c>
      <c r="B16" s="330" t="s">
        <v>121</v>
      </c>
      <c r="C16" s="336"/>
      <c r="D16" s="39">
        <f>'ORÇ. 100 casas'!I21</f>
        <v>0</v>
      </c>
      <c r="E16" s="40" t="e">
        <f aca="true" t="shared" si="0" ref="E16:E29">D16/$D$31*100</f>
        <v>#DIV/0!</v>
      </c>
      <c r="F16" s="41"/>
      <c r="G16" s="42">
        <v>20</v>
      </c>
      <c r="H16" s="42">
        <f>G16+F16</f>
        <v>20</v>
      </c>
      <c r="I16" s="42">
        <v>10</v>
      </c>
      <c r="J16" s="42">
        <f aca="true" t="shared" si="1" ref="J16:J23">H16+I16</f>
        <v>30</v>
      </c>
      <c r="K16" s="42">
        <v>10</v>
      </c>
      <c r="L16" s="42">
        <f aca="true" t="shared" si="2" ref="L16:L23">J16+K16</f>
        <v>40</v>
      </c>
      <c r="M16" s="42">
        <v>10</v>
      </c>
      <c r="N16" s="43">
        <f aca="true" t="shared" si="3" ref="N16:N23">M16+L16</f>
        <v>50</v>
      </c>
      <c r="O16" s="38">
        <v>1</v>
      </c>
      <c r="P16" s="330" t="s">
        <v>121</v>
      </c>
      <c r="Q16" s="335"/>
      <c r="R16" s="39">
        <f aca="true" t="shared" si="4" ref="R16:R29">D16</f>
        <v>0</v>
      </c>
      <c r="S16" s="40" t="e">
        <f aca="true" t="shared" si="5" ref="S16:S29">R16/$D$31*100</f>
        <v>#DIV/0!</v>
      </c>
      <c r="T16" s="42">
        <v>10</v>
      </c>
      <c r="U16" s="42">
        <f aca="true" t="shared" si="6" ref="U16:U23">N16+T16</f>
        <v>60</v>
      </c>
      <c r="V16" s="42">
        <v>10</v>
      </c>
      <c r="W16" s="42">
        <f aca="true" t="shared" si="7" ref="W16:W23">U16+V16</f>
        <v>70</v>
      </c>
      <c r="X16" s="42">
        <v>10</v>
      </c>
      <c r="Y16" s="42">
        <f aca="true" t="shared" si="8" ref="Y16:Y23">W16+X16</f>
        <v>80</v>
      </c>
      <c r="Z16" s="42">
        <v>10</v>
      </c>
      <c r="AA16" s="43">
        <f aca="true" t="shared" si="9" ref="AA16:AA23">Y16+Z16</f>
        <v>90</v>
      </c>
      <c r="AB16" s="38">
        <v>1</v>
      </c>
      <c r="AC16" s="330" t="s">
        <v>121</v>
      </c>
      <c r="AD16" s="335"/>
      <c r="AE16" s="39">
        <f aca="true" t="shared" si="10" ref="AE16:AE29">R16</f>
        <v>0</v>
      </c>
      <c r="AF16" s="96" t="e">
        <f>AE16/$AE$31</f>
        <v>#DIV/0!</v>
      </c>
      <c r="AG16" s="42">
        <v>10</v>
      </c>
      <c r="AH16" s="42">
        <f aca="true" t="shared" si="11" ref="AH16:AH23">AA16+AG16</f>
        <v>100</v>
      </c>
      <c r="AI16" s="42"/>
      <c r="AJ16" s="42">
        <f aca="true" t="shared" si="12" ref="AJ16:AJ23">AH16+AI16</f>
        <v>100</v>
      </c>
      <c r="AK16" s="44"/>
      <c r="AL16" s="42">
        <f aca="true" t="shared" si="13" ref="AL16:AL25">AJ16+AK16</f>
        <v>100</v>
      </c>
      <c r="AM16" s="42"/>
      <c r="AN16" s="43">
        <f aca="true" t="shared" si="14" ref="AN16:AN25">AL16+AM16</f>
        <v>100</v>
      </c>
    </row>
    <row r="17" spans="1:40" s="22" customFormat="1" ht="19.5" customHeight="1">
      <c r="A17" s="38">
        <v>2</v>
      </c>
      <c r="B17" s="330" t="s">
        <v>57</v>
      </c>
      <c r="C17" s="331"/>
      <c r="D17" s="39">
        <f>'ORÇ. 100 casas'!I34</f>
        <v>0</v>
      </c>
      <c r="E17" s="40" t="e">
        <f t="shared" si="0"/>
        <v>#DIV/0!</v>
      </c>
      <c r="F17" s="41"/>
      <c r="G17" s="42">
        <v>10</v>
      </c>
      <c r="H17" s="42">
        <f>G17+F17</f>
        <v>10</v>
      </c>
      <c r="I17" s="42">
        <v>10</v>
      </c>
      <c r="J17" s="42">
        <f t="shared" si="1"/>
        <v>20</v>
      </c>
      <c r="K17" s="42">
        <v>10</v>
      </c>
      <c r="L17" s="42">
        <f t="shared" si="2"/>
        <v>30</v>
      </c>
      <c r="M17" s="42">
        <v>10</v>
      </c>
      <c r="N17" s="43">
        <f t="shared" si="3"/>
        <v>40</v>
      </c>
      <c r="O17" s="38">
        <v>2</v>
      </c>
      <c r="P17" s="330" t="s">
        <v>57</v>
      </c>
      <c r="Q17" s="331"/>
      <c r="R17" s="39">
        <f t="shared" si="4"/>
        <v>0</v>
      </c>
      <c r="S17" s="40" t="e">
        <f t="shared" si="5"/>
        <v>#DIV/0!</v>
      </c>
      <c r="T17" s="42">
        <v>10</v>
      </c>
      <c r="U17" s="42">
        <f t="shared" si="6"/>
        <v>50</v>
      </c>
      <c r="V17" s="42">
        <v>10</v>
      </c>
      <c r="W17" s="42">
        <f t="shared" si="7"/>
        <v>60</v>
      </c>
      <c r="X17" s="42">
        <v>10</v>
      </c>
      <c r="Y17" s="42">
        <f t="shared" si="8"/>
        <v>70</v>
      </c>
      <c r="Z17" s="42">
        <v>10</v>
      </c>
      <c r="AA17" s="43">
        <f t="shared" si="9"/>
        <v>80</v>
      </c>
      <c r="AB17" s="38">
        <v>2</v>
      </c>
      <c r="AC17" s="330" t="s">
        <v>57</v>
      </c>
      <c r="AD17" s="331"/>
      <c r="AE17" s="39">
        <f t="shared" si="10"/>
        <v>0</v>
      </c>
      <c r="AF17" s="96" t="e">
        <f aca="true" t="shared" si="15" ref="AF17:AF25">AE17/$AE$31</f>
        <v>#DIV/0!</v>
      </c>
      <c r="AG17" s="42">
        <v>10</v>
      </c>
      <c r="AH17" s="42">
        <f t="shared" si="11"/>
        <v>90</v>
      </c>
      <c r="AI17" s="42">
        <v>10</v>
      </c>
      <c r="AJ17" s="42">
        <f t="shared" si="12"/>
        <v>100</v>
      </c>
      <c r="AK17" s="44"/>
      <c r="AL17" s="42">
        <f t="shared" si="13"/>
        <v>100</v>
      </c>
      <c r="AM17" s="42"/>
      <c r="AN17" s="43">
        <f t="shared" si="14"/>
        <v>100</v>
      </c>
    </row>
    <row r="18" spans="1:40" s="22" customFormat="1" ht="19.5" customHeight="1">
      <c r="A18" s="38">
        <v>3</v>
      </c>
      <c r="B18" s="330" t="s">
        <v>127</v>
      </c>
      <c r="C18" s="331"/>
      <c r="D18" s="39">
        <f>'ORÇ. 100 casas'!I43</f>
        <v>0</v>
      </c>
      <c r="E18" s="40" t="e">
        <f t="shared" si="0"/>
        <v>#DIV/0!</v>
      </c>
      <c r="F18" s="41"/>
      <c r="G18" s="42">
        <v>10</v>
      </c>
      <c r="H18" s="42">
        <f>G18+F18</f>
        <v>10</v>
      </c>
      <c r="I18" s="42">
        <v>10</v>
      </c>
      <c r="J18" s="42">
        <f t="shared" si="1"/>
        <v>20</v>
      </c>
      <c r="K18" s="42">
        <v>10</v>
      </c>
      <c r="L18" s="42">
        <f t="shared" si="2"/>
        <v>30</v>
      </c>
      <c r="M18" s="42">
        <v>10</v>
      </c>
      <c r="N18" s="43">
        <f t="shared" si="3"/>
        <v>40</v>
      </c>
      <c r="O18" s="38">
        <v>3</v>
      </c>
      <c r="P18" s="330" t="s">
        <v>127</v>
      </c>
      <c r="Q18" s="331"/>
      <c r="R18" s="39">
        <f t="shared" si="4"/>
        <v>0</v>
      </c>
      <c r="S18" s="40" t="e">
        <f t="shared" si="5"/>
        <v>#DIV/0!</v>
      </c>
      <c r="T18" s="42">
        <v>10</v>
      </c>
      <c r="U18" s="42">
        <f t="shared" si="6"/>
        <v>50</v>
      </c>
      <c r="V18" s="42">
        <v>10</v>
      </c>
      <c r="W18" s="42">
        <f t="shared" si="7"/>
        <v>60</v>
      </c>
      <c r="X18" s="42">
        <v>10</v>
      </c>
      <c r="Y18" s="42">
        <f t="shared" si="8"/>
        <v>70</v>
      </c>
      <c r="Z18" s="42">
        <v>10</v>
      </c>
      <c r="AA18" s="43">
        <f t="shared" si="9"/>
        <v>80</v>
      </c>
      <c r="AB18" s="38">
        <v>3</v>
      </c>
      <c r="AC18" s="330" t="s">
        <v>127</v>
      </c>
      <c r="AD18" s="331"/>
      <c r="AE18" s="39">
        <f t="shared" si="10"/>
        <v>0</v>
      </c>
      <c r="AF18" s="96" t="e">
        <f t="shared" si="15"/>
        <v>#DIV/0!</v>
      </c>
      <c r="AG18" s="42">
        <v>10</v>
      </c>
      <c r="AH18" s="42">
        <f t="shared" si="11"/>
        <v>90</v>
      </c>
      <c r="AI18" s="42">
        <v>10</v>
      </c>
      <c r="AJ18" s="42">
        <f t="shared" si="12"/>
        <v>100</v>
      </c>
      <c r="AK18" s="44"/>
      <c r="AL18" s="42">
        <f t="shared" si="13"/>
        <v>100</v>
      </c>
      <c r="AM18" s="42"/>
      <c r="AN18" s="43">
        <f t="shared" si="14"/>
        <v>100</v>
      </c>
    </row>
    <row r="19" spans="1:40" s="22" customFormat="1" ht="19.5" customHeight="1">
      <c r="A19" s="38">
        <v>4</v>
      </c>
      <c r="B19" s="330" t="s">
        <v>22</v>
      </c>
      <c r="C19" s="331"/>
      <c r="D19" s="39">
        <f>'ORÇ. 100 casas'!I48</f>
        <v>0</v>
      </c>
      <c r="E19" s="40" t="e">
        <f t="shared" si="0"/>
        <v>#DIV/0!</v>
      </c>
      <c r="F19" s="41"/>
      <c r="G19" s="42">
        <v>10</v>
      </c>
      <c r="H19" s="42">
        <f>G19+F19</f>
        <v>10</v>
      </c>
      <c r="I19" s="42">
        <v>10</v>
      </c>
      <c r="J19" s="42">
        <f t="shared" si="1"/>
        <v>20</v>
      </c>
      <c r="K19" s="42">
        <v>10</v>
      </c>
      <c r="L19" s="42">
        <f t="shared" si="2"/>
        <v>30</v>
      </c>
      <c r="M19" s="42">
        <v>10</v>
      </c>
      <c r="N19" s="43">
        <f t="shared" si="3"/>
        <v>40</v>
      </c>
      <c r="O19" s="38">
        <v>4</v>
      </c>
      <c r="P19" s="330" t="s">
        <v>22</v>
      </c>
      <c r="Q19" s="331"/>
      <c r="R19" s="39">
        <f t="shared" si="4"/>
        <v>0</v>
      </c>
      <c r="S19" s="40" t="e">
        <f t="shared" si="5"/>
        <v>#DIV/0!</v>
      </c>
      <c r="T19" s="42">
        <v>10</v>
      </c>
      <c r="U19" s="42">
        <f t="shared" si="6"/>
        <v>50</v>
      </c>
      <c r="V19" s="42">
        <v>10</v>
      </c>
      <c r="W19" s="42">
        <f t="shared" si="7"/>
        <v>60</v>
      </c>
      <c r="X19" s="42">
        <v>10</v>
      </c>
      <c r="Y19" s="42">
        <f t="shared" si="8"/>
        <v>70</v>
      </c>
      <c r="Z19" s="42">
        <v>10</v>
      </c>
      <c r="AA19" s="43">
        <f t="shared" si="9"/>
        <v>80</v>
      </c>
      <c r="AB19" s="38">
        <v>4</v>
      </c>
      <c r="AC19" s="330" t="s">
        <v>22</v>
      </c>
      <c r="AD19" s="331"/>
      <c r="AE19" s="39">
        <f t="shared" si="10"/>
        <v>0</v>
      </c>
      <c r="AF19" s="96" t="e">
        <f t="shared" si="15"/>
        <v>#DIV/0!</v>
      </c>
      <c r="AG19" s="42">
        <v>10</v>
      </c>
      <c r="AH19" s="42">
        <f t="shared" si="11"/>
        <v>90</v>
      </c>
      <c r="AI19" s="42">
        <v>10</v>
      </c>
      <c r="AJ19" s="42">
        <f t="shared" si="12"/>
        <v>100</v>
      </c>
      <c r="AK19" s="44"/>
      <c r="AL19" s="42">
        <f t="shared" si="13"/>
        <v>100</v>
      </c>
      <c r="AM19" s="42"/>
      <c r="AN19" s="43">
        <f t="shared" si="14"/>
        <v>100</v>
      </c>
    </row>
    <row r="20" spans="1:40" s="22" customFormat="1" ht="19.5" customHeight="1">
      <c r="A20" s="38">
        <v>5</v>
      </c>
      <c r="B20" s="330" t="s">
        <v>35</v>
      </c>
      <c r="C20" s="331"/>
      <c r="D20" s="39">
        <f>'ORÇ. 100 casas'!I55</f>
        <v>0</v>
      </c>
      <c r="E20" s="40" t="e">
        <f t="shared" si="0"/>
        <v>#DIV/0!</v>
      </c>
      <c r="F20" s="41"/>
      <c r="G20" s="42"/>
      <c r="H20" s="42"/>
      <c r="I20" s="42">
        <v>10</v>
      </c>
      <c r="J20" s="42">
        <f t="shared" si="1"/>
        <v>10</v>
      </c>
      <c r="K20" s="42">
        <v>10</v>
      </c>
      <c r="L20" s="42">
        <f t="shared" si="2"/>
        <v>20</v>
      </c>
      <c r="M20" s="42">
        <v>10</v>
      </c>
      <c r="N20" s="43">
        <f t="shared" si="3"/>
        <v>30</v>
      </c>
      <c r="O20" s="38">
        <v>5</v>
      </c>
      <c r="P20" s="330" t="s">
        <v>35</v>
      </c>
      <c r="Q20" s="331"/>
      <c r="R20" s="39">
        <f t="shared" si="4"/>
        <v>0</v>
      </c>
      <c r="S20" s="40" t="e">
        <f t="shared" si="5"/>
        <v>#DIV/0!</v>
      </c>
      <c r="T20" s="42">
        <v>10</v>
      </c>
      <c r="U20" s="42">
        <f t="shared" si="6"/>
        <v>40</v>
      </c>
      <c r="V20" s="42">
        <v>10</v>
      </c>
      <c r="W20" s="42">
        <f t="shared" si="7"/>
        <v>50</v>
      </c>
      <c r="X20" s="42">
        <v>10</v>
      </c>
      <c r="Y20" s="42">
        <f t="shared" si="8"/>
        <v>60</v>
      </c>
      <c r="Z20" s="42">
        <v>10</v>
      </c>
      <c r="AA20" s="43">
        <f t="shared" si="9"/>
        <v>70</v>
      </c>
      <c r="AB20" s="38">
        <v>5</v>
      </c>
      <c r="AC20" s="330" t="s">
        <v>35</v>
      </c>
      <c r="AD20" s="331"/>
      <c r="AE20" s="39">
        <f t="shared" si="10"/>
        <v>0</v>
      </c>
      <c r="AF20" s="96" t="e">
        <f t="shared" si="15"/>
        <v>#DIV/0!</v>
      </c>
      <c r="AG20" s="42">
        <v>10</v>
      </c>
      <c r="AH20" s="42">
        <f t="shared" si="11"/>
        <v>80</v>
      </c>
      <c r="AI20" s="42">
        <v>10</v>
      </c>
      <c r="AJ20" s="42">
        <f t="shared" si="12"/>
        <v>90</v>
      </c>
      <c r="AK20" s="42">
        <v>10</v>
      </c>
      <c r="AL20" s="42">
        <f t="shared" si="13"/>
        <v>100</v>
      </c>
      <c r="AM20" s="42"/>
      <c r="AN20" s="43">
        <f t="shared" si="14"/>
        <v>100</v>
      </c>
    </row>
    <row r="21" spans="1:40" s="22" customFormat="1" ht="19.5" customHeight="1">
      <c r="A21" s="38">
        <v>6</v>
      </c>
      <c r="B21" s="330" t="s">
        <v>68</v>
      </c>
      <c r="C21" s="331"/>
      <c r="D21" s="39">
        <f>'ORÇ. 100 casas'!I63</f>
        <v>0</v>
      </c>
      <c r="E21" s="40" t="e">
        <f t="shared" si="0"/>
        <v>#DIV/0!</v>
      </c>
      <c r="F21" s="41"/>
      <c r="G21" s="42"/>
      <c r="H21" s="42"/>
      <c r="I21" s="42">
        <v>10</v>
      </c>
      <c r="J21" s="42">
        <f t="shared" si="1"/>
        <v>10</v>
      </c>
      <c r="K21" s="42">
        <v>10</v>
      </c>
      <c r="L21" s="42">
        <f t="shared" si="2"/>
        <v>20</v>
      </c>
      <c r="M21" s="42">
        <v>10</v>
      </c>
      <c r="N21" s="43">
        <f t="shared" si="3"/>
        <v>30</v>
      </c>
      <c r="O21" s="38">
        <v>6</v>
      </c>
      <c r="P21" s="330" t="s">
        <v>68</v>
      </c>
      <c r="Q21" s="331"/>
      <c r="R21" s="39">
        <f t="shared" si="4"/>
        <v>0</v>
      </c>
      <c r="S21" s="40" t="e">
        <f t="shared" si="5"/>
        <v>#DIV/0!</v>
      </c>
      <c r="T21" s="42">
        <v>10</v>
      </c>
      <c r="U21" s="42">
        <f t="shared" si="6"/>
        <v>40</v>
      </c>
      <c r="V21" s="42">
        <v>10</v>
      </c>
      <c r="W21" s="42">
        <f t="shared" si="7"/>
        <v>50</v>
      </c>
      <c r="X21" s="42">
        <v>10</v>
      </c>
      <c r="Y21" s="42">
        <f t="shared" si="8"/>
        <v>60</v>
      </c>
      <c r="Z21" s="42">
        <v>10</v>
      </c>
      <c r="AA21" s="43">
        <f t="shared" si="9"/>
        <v>70</v>
      </c>
      <c r="AB21" s="38">
        <v>6</v>
      </c>
      <c r="AC21" s="330" t="s">
        <v>68</v>
      </c>
      <c r="AD21" s="331"/>
      <c r="AE21" s="39">
        <f t="shared" si="10"/>
        <v>0</v>
      </c>
      <c r="AF21" s="96" t="e">
        <f t="shared" si="15"/>
        <v>#DIV/0!</v>
      </c>
      <c r="AG21" s="42">
        <v>10</v>
      </c>
      <c r="AH21" s="42">
        <f t="shared" si="11"/>
        <v>80</v>
      </c>
      <c r="AI21" s="42">
        <v>10</v>
      </c>
      <c r="AJ21" s="42">
        <f t="shared" si="12"/>
        <v>90</v>
      </c>
      <c r="AK21" s="42">
        <v>10</v>
      </c>
      <c r="AL21" s="42">
        <f t="shared" si="13"/>
        <v>100</v>
      </c>
      <c r="AM21" s="42"/>
      <c r="AN21" s="43">
        <f t="shared" si="14"/>
        <v>100</v>
      </c>
    </row>
    <row r="22" spans="1:40" s="22" customFormat="1" ht="19.5" customHeight="1">
      <c r="A22" s="38">
        <v>7</v>
      </c>
      <c r="B22" s="330" t="s">
        <v>122</v>
      </c>
      <c r="C22" s="331"/>
      <c r="D22" s="39">
        <f>'ORÇ. 100 casas'!I68</f>
        <v>0</v>
      </c>
      <c r="E22" s="40" t="e">
        <f t="shared" si="0"/>
        <v>#DIV/0!</v>
      </c>
      <c r="F22" s="41"/>
      <c r="G22" s="42"/>
      <c r="H22" s="42"/>
      <c r="I22" s="42">
        <v>10</v>
      </c>
      <c r="J22" s="42">
        <f t="shared" si="1"/>
        <v>10</v>
      </c>
      <c r="K22" s="42">
        <v>10</v>
      </c>
      <c r="L22" s="42">
        <f t="shared" si="2"/>
        <v>20</v>
      </c>
      <c r="M22" s="42">
        <v>10</v>
      </c>
      <c r="N22" s="43">
        <f t="shared" si="3"/>
        <v>30</v>
      </c>
      <c r="O22" s="38">
        <v>7</v>
      </c>
      <c r="P22" s="330" t="s">
        <v>122</v>
      </c>
      <c r="Q22" s="331"/>
      <c r="R22" s="39">
        <f t="shared" si="4"/>
        <v>0</v>
      </c>
      <c r="S22" s="40" t="e">
        <f t="shared" si="5"/>
        <v>#DIV/0!</v>
      </c>
      <c r="T22" s="42">
        <v>10</v>
      </c>
      <c r="U22" s="42">
        <f t="shared" si="6"/>
        <v>40</v>
      </c>
      <c r="V22" s="42">
        <v>10</v>
      </c>
      <c r="W22" s="42">
        <f t="shared" si="7"/>
        <v>50</v>
      </c>
      <c r="X22" s="42">
        <v>10</v>
      </c>
      <c r="Y22" s="42">
        <f t="shared" si="8"/>
        <v>60</v>
      </c>
      <c r="Z22" s="42">
        <v>10</v>
      </c>
      <c r="AA22" s="43">
        <f t="shared" si="9"/>
        <v>70</v>
      </c>
      <c r="AB22" s="38">
        <v>7</v>
      </c>
      <c r="AC22" s="330" t="s">
        <v>122</v>
      </c>
      <c r="AD22" s="331"/>
      <c r="AE22" s="39">
        <f t="shared" si="10"/>
        <v>0</v>
      </c>
      <c r="AF22" s="96" t="e">
        <f t="shared" si="15"/>
        <v>#DIV/0!</v>
      </c>
      <c r="AG22" s="42">
        <v>10</v>
      </c>
      <c r="AH22" s="42">
        <f t="shared" si="11"/>
        <v>80</v>
      </c>
      <c r="AI22" s="42">
        <v>10</v>
      </c>
      <c r="AJ22" s="42">
        <f t="shared" si="12"/>
        <v>90</v>
      </c>
      <c r="AK22" s="42">
        <v>10</v>
      </c>
      <c r="AL22" s="42">
        <f t="shared" si="13"/>
        <v>100</v>
      </c>
      <c r="AM22" s="42"/>
      <c r="AN22" s="43">
        <f t="shared" si="14"/>
        <v>100</v>
      </c>
    </row>
    <row r="23" spans="1:40" s="22" customFormat="1" ht="19.5" customHeight="1">
      <c r="A23" s="38">
        <v>8</v>
      </c>
      <c r="B23" s="330" t="s">
        <v>73</v>
      </c>
      <c r="C23" s="331"/>
      <c r="D23" s="39">
        <f>'ORÇ. 100 casas'!I74</f>
        <v>0</v>
      </c>
      <c r="E23" s="40" t="e">
        <f t="shared" si="0"/>
        <v>#DIV/0!</v>
      </c>
      <c r="F23" s="41"/>
      <c r="G23" s="42"/>
      <c r="H23" s="42"/>
      <c r="I23" s="42">
        <v>10</v>
      </c>
      <c r="J23" s="42">
        <f t="shared" si="1"/>
        <v>10</v>
      </c>
      <c r="K23" s="42">
        <v>10</v>
      </c>
      <c r="L23" s="42">
        <f t="shared" si="2"/>
        <v>20</v>
      </c>
      <c r="M23" s="42">
        <v>10</v>
      </c>
      <c r="N23" s="43">
        <f t="shared" si="3"/>
        <v>30</v>
      </c>
      <c r="O23" s="38">
        <v>8</v>
      </c>
      <c r="P23" s="330" t="s">
        <v>73</v>
      </c>
      <c r="Q23" s="331"/>
      <c r="R23" s="39">
        <f t="shared" si="4"/>
        <v>0</v>
      </c>
      <c r="S23" s="40" t="e">
        <f t="shared" si="5"/>
        <v>#DIV/0!</v>
      </c>
      <c r="T23" s="42">
        <v>10</v>
      </c>
      <c r="U23" s="42">
        <f t="shared" si="6"/>
        <v>40</v>
      </c>
      <c r="V23" s="42">
        <v>10</v>
      </c>
      <c r="W23" s="42">
        <f t="shared" si="7"/>
        <v>50</v>
      </c>
      <c r="X23" s="42">
        <v>10</v>
      </c>
      <c r="Y23" s="42">
        <f t="shared" si="8"/>
        <v>60</v>
      </c>
      <c r="Z23" s="42">
        <v>10</v>
      </c>
      <c r="AA23" s="43">
        <f t="shared" si="9"/>
        <v>70</v>
      </c>
      <c r="AB23" s="38">
        <v>8</v>
      </c>
      <c r="AC23" s="330" t="s">
        <v>73</v>
      </c>
      <c r="AD23" s="331"/>
      <c r="AE23" s="39">
        <f t="shared" si="10"/>
        <v>0</v>
      </c>
      <c r="AF23" s="96" t="e">
        <f t="shared" si="15"/>
        <v>#DIV/0!</v>
      </c>
      <c r="AG23" s="42">
        <v>10</v>
      </c>
      <c r="AH23" s="42">
        <f t="shared" si="11"/>
        <v>80</v>
      </c>
      <c r="AI23" s="42">
        <v>10</v>
      </c>
      <c r="AJ23" s="42">
        <f t="shared" si="12"/>
        <v>90</v>
      </c>
      <c r="AK23" s="42">
        <v>10</v>
      </c>
      <c r="AL23" s="42">
        <f t="shared" si="13"/>
        <v>100</v>
      </c>
      <c r="AM23" s="42"/>
      <c r="AN23" s="43">
        <f t="shared" si="14"/>
        <v>100</v>
      </c>
    </row>
    <row r="24" spans="1:40" s="22" customFormat="1" ht="19.5" customHeight="1">
      <c r="A24" s="38">
        <v>9</v>
      </c>
      <c r="B24" s="330" t="s">
        <v>23</v>
      </c>
      <c r="C24" s="331"/>
      <c r="D24" s="39">
        <f>'ORÇ. 100 casas'!I80</f>
        <v>0</v>
      </c>
      <c r="E24" s="40" t="e">
        <f t="shared" si="0"/>
        <v>#DIV/0!</v>
      </c>
      <c r="F24" s="41"/>
      <c r="G24" s="42"/>
      <c r="H24" s="42"/>
      <c r="I24" s="42"/>
      <c r="J24" s="42"/>
      <c r="K24" s="42"/>
      <c r="L24" s="42"/>
      <c r="M24" s="44"/>
      <c r="N24" s="43"/>
      <c r="O24" s="38">
        <v>9</v>
      </c>
      <c r="P24" s="330" t="s">
        <v>23</v>
      </c>
      <c r="Q24" s="331"/>
      <c r="R24" s="39">
        <f t="shared" si="4"/>
        <v>0</v>
      </c>
      <c r="S24" s="40" t="e">
        <f t="shared" si="5"/>
        <v>#DIV/0!</v>
      </c>
      <c r="T24" s="44"/>
      <c r="U24" s="42"/>
      <c r="V24" s="42"/>
      <c r="W24" s="42"/>
      <c r="X24" s="42"/>
      <c r="Y24" s="42"/>
      <c r="Z24" s="44"/>
      <c r="AA24" s="43"/>
      <c r="AB24" s="38">
        <v>9</v>
      </c>
      <c r="AC24" s="330" t="s">
        <v>23</v>
      </c>
      <c r="AD24" s="331"/>
      <c r="AE24" s="39">
        <f t="shared" si="10"/>
        <v>0</v>
      </c>
      <c r="AF24" s="96" t="e">
        <f t="shared" si="15"/>
        <v>#DIV/0!</v>
      </c>
      <c r="AG24" s="44"/>
      <c r="AH24" s="42"/>
      <c r="AI24" s="42"/>
      <c r="AJ24" s="42"/>
      <c r="AK24" s="42"/>
      <c r="AL24" s="42"/>
      <c r="AM24" s="42">
        <v>100</v>
      </c>
      <c r="AN24" s="43">
        <f>AL24+AM24</f>
        <v>100</v>
      </c>
    </row>
    <row r="25" spans="1:40" s="22" customFormat="1" ht="19.5" customHeight="1">
      <c r="A25" s="38">
        <v>10</v>
      </c>
      <c r="B25" s="330" t="s">
        <v>24</v>
      </c>
      <c r="C25" s="331"/>
      <c r="D25" s="39">
        <f>'ORÇ. 100 casas'!I84</f>
        <v>0</v>
      </c>
      <c r="E25" s="40" t="e">
        <f t="shared" si="0"/>
        <v>#DIV/0!</v>
      </c>
      <c r="F25" s="41"/>
      <c r="G25" s="42"/>
      <c r="H25" s="42"/>
      <c r="I25" s="42"/>
      <c r="J25" s="42"/>
      <c r="K25" s="42"/>
      <c r="L25" s="42"/>
      <c r="M25" s="44"/>
      <c r="N25" s="43"/>
      <c r="O25" s="38">
        <v>10</v>
      </c>
      <c r="P25" s="330" t="s">
        <v>24</v>
      </c>
      <c r="Q25" s="331"/>
      <c r="R25" s="39">
        <f t="shared" si="4"/>
        <v>0</v>
      </c>
      <c r="S25" s="40" t="e">
        <f t="shared" si="5"/>
        <v>#DIV/0!</v>
      </c>
      <c r="T25" s="44"/>
      <c r="U25" s="42"/>
      <c r="V25" s="42"/>
      <c r="W25" s="42"/>
      <c r="X25" s="42"/>
      <c r="Y25" s="42"/>
      <c r="Z25" s="44"/>
      <c r="AA25" s="43"/>
      <c r="AB25" s="38">
        <v>10</v>
      </c>
      <c r="AC25" s="330" t="s">
        <v>24</v>
      </c>
      <c r="AD25" s="331"/>
      <c r="AE25" s="39">
        <f t="shared" si="10"/>
        <v>0</v>
      </c>
      <c r="AF25" s="96" t="e">
        <f t="shared" si="15"/>
        <v>#DIV/0!</v>
      </c>
      <c r="AG25" s="44"/>
      <c r="AH25" s="42"/>
      <c r="AI25" s="42"/>
      <c r="AJ25" s="42"/>
      <c r="AK25" s="42">
        <v>60</v>
      </c>
      <c r="AL25" s="42">
        <f t="shared" si="13"/>
        <v>60</v>
      </c>
      <c r="AM25" s="42">
        <v>40</v>
      </c>
      <c r="AN25" s="43">
        <f t="shared" si="14"/>
        <v>100</v>
      </c>
    </row>
    <row r="26" spans="1:40" s="22" customFormat="1" ht="19.5" customHeight="1">
      <c r="A26" s="38">
        <v>12</v>
      </c>
      <c r="B26" s="330" t="s">
        <v>85</v>
      </c>
      <c r="C26" s="331"/>
      <c r="D26" s="39">
        <f>'ORÇ. 100 casas'!I106</f>
        <v>0</v>
      </c>
      <c r="E26" s="40" t="e">
        <f t="shared" si="0"/>
        <v>#DIV/0!</v>
      </c>
      <c r="F26" s="41"/>
      <c r="G26" s="42">
        <v>3.5</v>
      </c>
      <c r="H26" s="42">
        <f>G26+F26</f>
        <v>3.5</v>
      </c>
      <c r="I26" s="42">
        <v>6.5</v>
      </c>
      <c r="J26" s="42">
        <f>I26+H26</f>
        <v>10</v>
      </c>
      <c r="K26" s="42">
        <v>10</v>
      </c>
      <c r="L26" s="42">
        <f>J26+K26</f>
        <v>20</v>
      </c>
      <c r="M26" s="42">
        <v>10</v>
      </c>
      <c r="N26" s="43">
        <f>M26+L26</f>
        <v>30</v>
      </c>
      <c r="O26" s="38">
        <v>12</v>
      </c>
      <c r="P26" s="330" t="s">
        <v>85</v>
      </c>
      <c r="Q26" s="331"/>
      <c r="R26" s="39">
        <f t="shared" si="4"/>
        <v>0</v>
      </c>
      <c r="S26" s="40" t="e">
        <f t="shared" si="5"/>
        <v>#DIV/0!</v>
      </c>
      <c r="T26" s="42">
        <v>10</v>
      </c>
      <c r="U26" s="42">
        <f>N26+T26</f>
        <v>40</v>
      </c>
      <c r="V26" s="42">
        <v>10</v>
      </c>
      <c r="W26" s="42">
        <f>U26+V26</f>
        <v>50</v>
      </c>
      <c r="X26" s="42">
        <v>10</v>
      </c>
      <c r="Y26" s="42">
        <f>W26+X26</f>
        <v>60</v>
      </c>
      <c r="Z26" s="42">
        <v>10</v>
      </c>
      <c r="AA26" s="43">
        <f>Y26+Z26</f>
        <v>70</v>
      </c>
      <c r="AB26" s="38">
        <v>12</v>
      </c>
      <c r="AC26" s="330" t="s">
        <v>85</v>
      </c>
      <c r="AD26" s="331"/>
      <c r="AE26" s="39">
        <f t="shared" si="10"/>
        <v>0</v>
      </c>
      <c r="AF26" s="96" t="e">
        <f>AE26/$AE$31</f>
        <v>#DIV/0!</v>
      </c>
      <c r="AG26" s="42">
        <v>10</v>
      </c>
      <c r="AH26" s="42">
        <f>AA26+AG26</f>
        <v>80</v>
      </c>
      <c r="AI26" s="42">
        <v>10</v>
      </c>
      <c r="AJ26" s="42">
        <f>AH26+AI26</f>
        <v>90</v>
      </c>
      <c r="AK26" s="42">
        <v>10</v>
      </c>
      <c r="AL26" s="42">
        <f>AJ26+AK26</f>
        <v>100</v>
      </c>
      <c r="AM26" s="42"/>
      <c r="AN26" s="43">
        <f>AL26+AM26</f>
        <v>100</v>
      </c>
    </row>
    <row r="27" spans="1:40" s="22" customFormat="1" ht="19.5" customHeight="1">
      <c r="A27" s="38" t="s">
        <v>76</v>
      </c>
      <c r="B27" s="330" t="s">
        <v>123</v>
      </c>
      <c r="C27" s="331"/>
      <c r="D27" s="39">
        <f>'ORÇ. 100 casas'!I122</f>
        <v>0</v>
      </c>
      <c r="E27" s="40" t="e">
        <f t="shared" si="0"/>
        <v>#DIV/0!</v>
      </c>
      <c r="F27" s="41"/>
      <c r="G27" s="42">
        <v>3</v>
      </c>
      <c r="H27" s="42">
        <f>G27+F27</f>
        <v>3</v>
      </c>
      <c r="I27" s="42">
        <v>7</v>
      </c>
      <c r="J27" s="42">
        <f>H27+I27</f>
        <v>10</v>
      </c>
      <c r="K27" s="42">
        <v>10</v>
      </c>
      <c r="L27" s="42">
        <f>J27+K27</f>
        <v>20</v>
      </c>
      <c r="M27" s="42">
        <v>10</v>
      </c>
      <c r="N27" s="43">
        <f>M27+L27</f>
        <v>30</v>
      </c>
      <c r="O27" s="38" t="s">
        <v>76</v>
      </c>
      <c r="P27" s="330" t="s">
        <v>123</v>
      </c>
      <c r="Q27" s="331"/>
      <c r="R27" s="39">
        <f t="shared" si="4"/>
        <v>0</v>
      </c>
      <c r="S27" s="40" t="e">
        <f t="shared" si="5"/>
        <v>#DIV/0!</v>
      </c>
      <c r="T27" s="42">
        <v>10</v>
      </c>
      <c r="U27" s="42">
        <f>N27+T27</f>
        <v>40</v>
      </c>
      <c r="V27" s="42">
        <f>7+3</f>
        <v>10</v>
      </c>
      <c r="W27" s="42">
        <f>U27+V27</f>
        <v>50</v>
      </c>
      <c r="X27" s="42">
        <v>10</v>
      </c>
      <c r="Y27" s="42">
        <f>W27+X27</f>
        <v>60</v>
      </c>
      <c r="Z27" s="42">
        <v>10</v>
      </c>
      <c r="AA27" s="43">
        <f>Y27+Z27</f>
        <v>70</v>
      </c>
      <c r="AB27" s="38" t="s">
        <v>76</v>
      </c>
      <c r="AC27" s="330" t="s">
        <v>123</v>
      </c>
      <c r="AD27" s="331"/>
      <c r="AE27" s="39">
        <f t="shared" si="10"/>
        <v>0</v>
      </c>
      <c r="AF27" s="96" t="e">
        <f>AE27/$AE$31</f>
        <v>#DIV/0!</v>
      </c>
      <c r="AG27" s="42">
        <v>10</v>
      </c>
      <c r="AH27" s="42">
        <f>AA27+AG27</f>
        <v>80</v>
      </c>
      <c r="AI27" s="42">
        <f>7+3</f>
        <v>10</v>
      </c>
      <c r="AJ27" s="42">
        <f>AH27+AI27</f>
        <v>90</v>
      </c>
      <c r="AK27" s="42">
        <v>10</v>
      </c>
      <c r="AL27" s="42">
        <f>AJ27+AK27</f>
        <v>100</v>
      </c>
      <c r="AM27" s="42"/>
      <c r="AN27" s="43">
        <f>AL27+AM27</f>
        <v>100</v>
      </c>
    </row>
    <row r="28" spans="1:40" s="22" customFormat="1" ht="19.5" customHeight="1">
      <c r="A28" s="38" t="s">
        <v>79</v>
      </c>
      <c r="B28" s="330" t="s">
        <v>124</v>
      </c>
      <c r="C28" s="331"/>
      <c r="D28" s="39">
        <f>'ORÇ. 100 casas'!I134</f>
        <v>0</v>
      </c>
      <c r="E28" s="40" t="e">
        <f t="shared" si="0"/>
        <v>#DIV/0!</v>
      </c>
      <c r="F28" s="41"/>
      <c r="G28" s="42"/>
      <c r="H28" s="42"/>
      <c r="I28" s="42">
        <v>10</v>
      </c>
      <c r="J28" s="42">
        <f>H28+I28</f>
        <v>10</v>
      </c>
      <c r="K28" s="42">
        <v>10</v>
      </c>
      <c r="L28" s="42">
        <f>J28+K28</f>
        <v>20</v>
      </c>
      <c r="M28" s="42">
        <v>10</v>
      </c>
      <c r="N28" s="43">
        <f>M28+L28</f>
        <v>30</v>
      </c>
      <c r="O28" s="38" t="s">
        <v>79</v>
      </c>
      <c r="P28" s="330" t="s">
        <v>124</v>
      </c>
      <c r="Q28" s="331"/>
      <c r="R28" s="39">
        <f t="shared" si="4"/>
        <v>0</v>
      </c>
      <c r="S28" s="40" t="e">
        <f t="shared" si="5"/>
        <v>#DIV/0!</v>
      </c>
      <c r="T28" s="42">
        <v>10</v>
      </c>
      <c r="U28" s="42">
        <f>N28+T28</f>
        <v>40</v>
      </c>
      <c r="V28" s="42">
        <v>10</v>
      </c>
      <c r="W28" s="42">
        <f>U28+V28</f>
        <v>50</v>
      </c>
      <c r="X28" s="42">
        <v>10</v>
      </c>
      <c r="Y28" s="42">
        <f>W28+X28</f>
        <v>60</v>
      </c>
      <c r="Z28" s="42">
        <v>10</v>
      </c>
      <c r="AA28" s="43">
        <f>Y28+Z28</f>
        <v>70</v>
      </c>
      <c r="AB28" s="38" t="s">
        <v>79</v>
      </c>
      <c r="AC28" s="330" t="s">
        <v>124</v>
      </c>
      <c r="AD28" s="331"/>
      <c r="AE28" s="39">
        <f t="shared" si="10"/>
        <v>0</v>
      </c>
      <c r="AF28" s="96" t="e">
        <f>AE28/$AE$31</f>
        <v>#DIV/0!</v>
      </c>
      <c r="AG28" s="42">
        <v>10</v>
      </c>
      <c r="AH28" s="42">
        <f>AA28+AG28</f>
        <v>80</v>
      </c>
      <c r="AI28" s="42">
        <v>10</v>
      </c>
      <c r="AJ28" s="42">
        <f>AH28+AI28</f>
        <v>90</v>
      </c>
      <c r="AK28" s="42">
        <v>10</v>
      </c>
      <c r="AL28" s="42">
        <f>AJ28+AK28</f>
        <v>100</v>
      </c>
      <c r="AM28" s="42"/>
      <c r="AN28" s="43">
        <f>AL28+AM28</f>
        <v>100</v>
      </c>
    </row>
    <row r="29" spans="1:40" s="22" customFormat="1" ht="19.5" customHeight="1">
      <c r="A29" s="38">
        <v>13</v>
      </c>
      <c r="B29" s="330" t="s">
        <v>50</v>
      </c>
      <c r="C29" s="331"/>
      <c r="D29" s="39">
        <f>'ORÇ. 100 casas'!I141</f>
        <v>0</v>
      </c>
      <c r="E29" s="40" t="e">
        <f t="shared" si="0"/>
        <v>#DIV/0!</v>
      </c>
      <c r="F29" s="41"/>
      <c r="G29" s="42"/>
      <c r="H29" s="42"/>
      <c r="I29" s="42"/>
      <c r="J29" s="42"/>
      <c r="K29" s="42"/>
      <c r="L29" s="42"/>
      <c r="M29" s="44"/>
      <c r="N29" s="43"/>
      <c r="O29" s="38">
        <v>13</v>
      </c>
      <c r="P29" s="330" t="s">
        <v>50</v>
      </c>
      <c r="Q29" s="331"/>
      <c r="R29" s="39">
        <f t="shared" si="4"/>
        <v>0</v>
      </c>
      <c r="S29" s="40" t="e">
        <f t="shared" si="5"/>
        <v>#DIV/0!</v>
      </c>
      <c r="T29" s="42"/>
      <c r="U29" s="42"/>
      <c r="V29" s="42"/>
      <c r="W29" s="42"/>
      <c r="X29" s="44"/>
      <c r="Y29" s="42"/>
      <c r="Z29" s="42"/>
      <c r="AA29" s="43"/>
      <c r="AB29" s="38">
        <v>13</v>
      </c>
      <c r="AC29" s="330" t="s">
        <v>50</v>
      </c>
      <c r="AD29" s="331"/>
      <c r="AE29" s="39">
        <f t="shared" si="10"/>
        <v>0</v>
      </c>
      <c r="AF29" s="96" t="e">
        <f>AE29/$AE$31</f>
        <v>#DIV/0!</v>
      </c>
      <c r="AG29" s="42"/>
      <c r="AH29" s="42"/>
      <c r="AI29" s="42"/>
      <c r="AJ29" s="42"/>
      <c r="AK29" s="44"/>
      <c r="AL29" s="42"/>
      <c r="AM29" s="42">
        <v>100</v>
      </c>
      <c r="AN29" s="43">
        <f>AL29+AM29</f>
        <v>100</v>
      </c>
    </row>
    <row r="30" spans="1:40" s="22" customFormat="1" ht="10.5" customHeight="1" thickBot="1">
      <c r="A30" s="45"/>
      <c r="B30" s="12"/>
      <c r="C30" s="12"/>
      <c r="D30" s="46"/>
      <c r="E30" s="47"/>
      <c r="F30" s="48"/>
      <c r="G30" s="12"/>
      <c r="H30" s="12"/>
      <c r="I30" s="12"/>
      <c r="J30" s="12"/>
      <c r="K30" s="12"/>
      <c r="L30" s="49"/>
      <c r="M30" s="12"/>
      <c r="N30" s="50"/>
      <c r="O30" s="45"/>
      <c r="P30" s="12"/>
      <c r="Q30" s="12"/>
      <c r="R30" s="46"/>
      <c r="S30" s="47"/>
      <c r="T30" s="12"/>
      <c r="U30" s="12"/>
      <c r="V30" s="12"/>
      <c r="W30" s="49"/>
      <c r="X30" s="12"/>
      <c r="Y30" s="12"/>
      <c r="Z30" s="12"/>
      <c r="AA30" s="50"/>
      <c r="AB30" s="45"/>
      <c r="AC30" s="12"/>
      <c r="AD30" s="12"/>
      <c r="AE30" s="46"/>
      <c r="AF30" s="47"/>
      <c r="AG30" s="12"/>
      <c r="AH30" s="12"/>
      <c r="AI30" s="12"/>
      <c r="AJ30" s="49"/>
      <c r="AK30" s="12"/>
      <c r="AL30" s="12"/>
      <c r="AM30" s="12"/>
      <c r="AN30" s="50"/>
    </row>
    <row r="31" spans="1:40" s="22" customFormat="1" ht="18" customHeight="1" thickBot="1">
      <c r="A31" s="324" t="s">
        <v>44</v>
      </c>
      <c r="B31" s="325"/>
      <c r="C31" s="326"/>
      <c r="D31" s="51">
        <f>SUM(D16:D29)</f>
        <v>0</v>
      </c>
      <c r="E31" s="52" t="e">
        <f>SUM(E16:E29)</f>
        <v>#DIV/0!</v>
      </c>
      <c r="F31" s="53" t="e">
        <f>SUMPRODUCT(F16:F29,$E$16:$E$29)/100</f>
        <v>#DIV/0!</v>
      </c>
      <c r="G31" s="54" t="e">
        <f>SUMPRODUCT(G16:G29,$E$16:$E$29)/100</f>
        <v>#DIV/0!</v>
      </c>
      <c r="H31" s="55" t="e">
        <f>G31+F31</f>
        <v>#DIV/0!</v>
      </c>
      <c r="I31" s="54" t="e">
        <f>SUMPRODUCT(I16:I29,$E$16:$E$29)/100</f>
        <v>#DIV/0!</v>
      </c>
      <c r="J31" s="55" t="e">
        <f>H31+I31</f>
        <v>#DIV/0!</v>
      </c>
      <c r="K31" s="54" t="e">
        <f>SUMPRODUCT(K16:K29,$E$16:$E$29)/100</f>
        <v>#DIV/0!</v>
      </c>
      <c r="L31" s="55" t="e">
        <f>J31+K31</f>
        <v>#DIV/0!</v>
      </c>
      <c r="M31" s="56" t="e">
        <f>SUMPRODUCT(M16:M29,$E$16:$E$29)/100</f>
        <v>#DIV/0!</v>
      </c>
      <c r="N31" s="57" t="e">
        <f>M31+L31</f>
        <v>#DIV/0!</v>
      </c>
      <c r="O31" s="324" t="s">
        <v>44</v>
      </c>
      <c r="P31" s="325"/>
      <c r="Q31" s="326"/>
      <c r="R31" s="51">
        <f>SUM(R16:R29)</f>
        <v>0</v>
      </c>
      <c r="S31" s="52" t="e">
        <f>SUM(S16:S29)</f>
        <v>#DIV/0!</v>
      </c>
      <c r="T31" s="54" t="e">
        <f>SUMPRODUCT(T16:T29,$E$16:$E$29)/100</f>
        <v>#DIV/0!</v>
      </c>
      <c r="U31" s="55" t="e">
        <f>T31+N31</f>
        <v>#DIV/0!</v>
      </c>
      <c r="V31" s="54" t="e">
        <f>SUMPRODUCT(V16:V29,$E$16:$E$29)/100</f>
        <v>#DIV/0!</v>
      </c>
      <c r="W31" s="58" t="e">
        <f>U31+V31</f>
        <v>#DIV/0!</v>
      </c>
      <c r="X31" s="56" t="e">
        <f>SUMPRODUCT(X16:X29,$E$16:$E$29)/100</f>
        <v>#DIV/0!</v>
      </c>
      <c r="Y31" s="55" t="e">
        <f>W31+X31</f>
        <v>#DIV/0!</v>
      </c>
      <c r="Z31" s="54" t="e">
        <f>SUMPRODUCT(Z16:Z29,$E$16:$E$29)/100</f>
        <v>#DIV/0!</v>
      </c>
      <c r="AA31" s="57" t="e">
        <f>Y31+Z31</f>
        <v>#DIV/0!</v>
      </c>
      <c r="AB31" s="324" t="s">
        <v>44</v>
      </c>
      <c r="AC31" s="325"/>
      <c r="AD31" s="326"/>
      <c r="AE31" s="51">
        <f>SUM(AE16:AE29)</f>
        <v>0</v>
      </c>
      <c r="AF31" s="97" t="e">
        <f>SUM(AF16:AF29)</f>
        <v>#DIV/0!</v>
      </c>
      <c r="AG31" s="54" t="e">
        <f>SUMPRODUCT(AG16:AG29,$E$16:$E$29)/100</f>
        <v>#DIV/0!</v>
      </c>
      <c r="AH31" s="55" t="e">
        <f>AG31+AA31</f>
        <v>#DIV/0!</v>
      </c>
      <c r="AI31" s="54" t="e">
        <f>SUMPRODUCT(AI16:AI29,$E$16:$E$29)/100</f>
        <v>#DIV/0!</v>
      </c>
      <c r="AJ31" s="58" t="e">
        <f>AH31+AI31</f>
        <v>#DIV/0!</v>
      </c>
      <c r="AK31" s="56" t="e">
        <f>SUMPRODUCT(AK16:AK29,$E$16:$E$29)/100</f>
        <v>#DIV/0!</v>
      </c>
      <c r="AL31" s="55" t="e">
        <f>AJ31+AK31</f>
        <v>#DIV/0!</v>
      </c>
      <c r="AM31" s="54" t="e">
        <f>SUMPRODUCT(AM16:AM29,$E$16:$E$29)/100</f>
        <v>#DIV/0!</v>
      </c>
      <c r="AN31" s="57" t="e">
        <f>AL31+AM31</f>
        <v>#DIV/0!</v>
      </c>
    </row>
    <row r="32" spans="1:40" s="22" customFormat="1" ht="5.25" customHeight="1">
      <c r="A32" s="59"/>
      <c r="B32" s="4"/>
      <c r="C32" s="4"/>
      <c r="D32" s="4"/>
      <c r="E32" s="5"/>
      <c r="F32" s="6"/>
      <c r="G32" s="4"/>
      <c r="H32" s="4"/>
      <c r="I32" s="4"/>
      <c r="J32" s="4"/>
      <c r="K32" s="4"/>
      <c r="L32" s="4"/>
      <c r="M32" s="4"/>
      <c r="N32" s="60"/>
      <c r="O32" s="59"/>
      <c r="P32" s="4"/>
      <c r="Q32" s="4"/>
      <c r="R32" s="4"/>
      <c r="S32" s="5"/>
      <c r="T32" s="4"/>
      <c r="U32" s="4"/>
      <c r="V32" s="4"/>
      <c r="W32" s="4"/>
      <c r="X32" s="4"/>
      <c r="Y32" s="4"/>
      <c r="Z32" s="4"/>
      <c r="AA32" s="60"/>
      <c r="AB32" s="59"/>
      <c r="AC32" s="4"/>
      <c r="AD32" s="4"/>
      <c r="AE32" s="4"/>
      <c r="AF32" s="5"/>
      <c r="AG32" s="4"/>
      <c r="AH32" s="4"/>
      <c r="AI32" s="4"/>
      <c r="AJ32" s="4"/>
      <c r="AK32" s="4"/>
      <c r="AL32" s="4"/>
      <c r="AM32" s="4"/>
      <c r="AN32" s="60"/>
    </row>
    <row r="33" spans="1:40" s="22" customFormat="1" ht="17.25" customHeight="1" thickBot="1">
      <c r="A33" s="327" t="s">
        <v>126</v>
      </c>
      <c r="B33" s="328"/>
      <c r="C33" s="329"/>
      <c r="D33" s="61"/>
      <c r="E33" s="62"/>
      <c r="F33" s="63"/>
      <c r="G33" s="64" t="e">
        <f>$D$31*G31/100</f>
        <v>#DIV/0!</v>
      </c>
      <c r="H33" s="64"/>
      <c r="I33" s="64" t="e">
        <f>$D$31*I31/100</f>
        <v>#DIV/0!</v>
      </c>
      <c r="J33" s="64"/>
      <c r="K33" s="64" t="e">
        <f>$D$31*K31/100</f>
        <v>#DIV/0!</v>
      </c>
      <c r="L33" s="65"/>
      <c r="M33" s="66" t="e">
        <f>$D$31*M31/100</f>
        <v>#DIV/0!</v>
      </c>
      <c r="N33" s="67"/>
      <c r="O33" s="327" t="s">
        <v>126</v>
      </c>
      <c r="P33" s="328"/>
      <c r="Q33" s="329"/>
      <c r="R33" s="61"/>
      <c r="S33" s="62"/>
      <c r="T33" s="64" t="e">
        <f>$D$31*T31/100</f>
        <v>#DIV/0!</v>
      </c>
      <c r="U33" s="64"/>
      <c r="V33" s="64" t="e">
        <f>$D$31*V31/100</f>
        <v>#DIV/0!</v>
      </c>
      <c r="W33" s="65"/>
      <c r="X33" s="66" t="e">
        <f>$D$31*X31/100</f>
        <v>#DIV/0!</v>
      </c>
      <c r="Y33" s="64"/>
      <c r="Z33" s="64" t="e">
        <f>$D$31*Z31/100</f>
        <v>#DIV/0!</v>
      </c>
      <c r="AA33" s="68"/>
      <c r="AB33" s="327" t="s">
        <v>126</v>
      </c>
      <c r="AC33" s="328"/>
      <c r="AD33" s="329"/>
      <c r="AE33" s="61"/>
      <c r="AF33" s="62"/>
      <c r="AG33" s="64" t="e">
        <f>$D$31*AG31/100</f>
        <v>#DIV/0!</v>
      </c>
      <c r="AH33" s="64"/>
      <c r="AI33" s="64" t="e">
        <f>$D$31*AI31/100</f>
        <v>#DIV/0!</v>
      </c>
      <c r="AJ33" s="65"/>
      <c r="AK33" s="66" t="e">
        <f>$D$31*AK31/100</f>
        <v>#DIV/0!</v>
      </c>
      <c r="AL33" s="64"/>
      <c r="AM33" s="64" t="e">
        <f>$D$31*AM31/100</f>
        <v>#DIV/0!</v>
      </c>
      <c r="AN33" s="68"/>
    </row>
    <row r="34" spans="1:40" ht="10.5" customHeight="1">
      <c r="A34" s="2"/>
      <c r="B34" s="2"/>
      <c r="C34" s="2"/>
      <c r="D34" s="2"/>
      <c r="E34" s="13"/>
      <c r="F34" s="3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ht="12">
      <c r="M35" s="14"/>
    </row>
  </sheetData>
  <sheetProtection password="F751" sheet="1"/>
  <mergeCells count="105">
    <mergeCell ref="AB10:AI10"/>
    <mergeCell ref="AJ10:AL10"/>
    <mergeCell ref="AM10:AN10"/>
    <mergeCell ref="AB11:AF11"/>
    <mergeCell ref="AH11:AI11"/>
    <mergeCell ref="AJ11:AL11"/>
    <mergeCell ref="AM11:AN11"/>
    <mergeCell ref="AB6:AN6"/>
    <mergeCell ref="AJ7:AL7"/>
    <mergeCell ref="AM7:AN7"/>
    <mergeCell ref="AB8:AI8"/>
    <mergeCell ref="AJ8:AN8"/>
    <mergeCell ref="AB9:AN9"/>
    <mergeCell ref="O2:AA2"/>
    <mergeCell ref="O1:AA1"/>
    <mergeCell ref="AB1:AN1"/>
    <mergeCell ref="AB2:AN2"/>
    <mergeCell ref="AB4:AN4"/>
    <mergeCell ref="AB5:AJ5"/>
    <mergeCell ref="O4:AA4"/>
    <mergeCell ref="Z7:AA7"/>
    <mergeCell ref="W11:Y11"/>
    <mergeCell ref="W8:AA8"/>
    <mergeCell ref="O8:V8"/>
    <mergeCell ref="O10:V10"/>
    <mergeCell ref="U11:V11"/>
    <mergeCell ref="Z11:AA11"/>
    <mergeCell ref="O9:AA9"/>
    <mergeCell ref="O5:W5"/>
    <mergeCell ref="A11:E11"/>
    <mergeCell ref="Z10:AA10"/>
    <mergeCell ref="W7:Y7"/>
    <mergeCell ref="W10:Y10"/>
    <mergeCell ref="J11:L11"/>
    <mergeCell ref="M11:N11"/>
    <mergeCell ref="H11:I11"/>
    <mergeCell ref="F11:G11"/>
    <mergeCell ref="A9:N9"/>
    <mergeCell ref="J10:L10"/>
    <mergeCell ref="O6:AA6"/>
    <mergeCell ref="M7:N7"/>
    <mergeCell ref="A5:I5"/>
    <mergeCell ref="A4:N4"/>
    <mergeCell ref="M10:N10"/>
    <mergeCell ref="A6:N6"/>
    <mergeCell ref="J8:N8"/>
    <mergeCell ref="A8:I8"/>
    <mergeCell ref="J7:L7"/>
    <mergeCell ref="A10:I10"/>
    <mergeCell ref="A1:N1"/>
    <mergeCell ref="A2:N2"/>
    <mergeCell ref="O33:Q33"/>
    <mergeCell ref="P29:Q29"/>
    <mergeCell ref="O11:S11"/>
    <mergeCell ref="P24:Q24"/>
    <mergeCell ref="O31:Q31"/>
    <mergeCell ref="P25:Q25"/>
    <mergeCell ref="P26:Q26"/>
    <mergeCell ref="P27:Q27"/>
    <mergeCell ref="T13:AA13"/>
    <mergeCell ref="P17:Q17"/>
    <mergeCell ref="P18:Q18"/>
    <mergeCell ref="P19:Q19"/>
    <mergeCell ref="P16:Q16"/>
    <mergeCell ref="P28:Q28"/>
    <mergeCell ref="P20:Q20"/>
    <mergeCell ref="P21:Q21"/>
    <mergeCell ref="P22:Q22"/>
    <mergeCell ref="P23:Q23"/>
    <mergeCell ref="B17:C17"/>
    <mergeCell ref="B18:C18"/>
    <mergeCell ref="B16:C16"/>
    <mergeCell ref="G13:N13"/>
    <mergeCell ref="M14:N14"/>
    <mergeCell ref="K14:L14"/>
    <mergeCell ref="A33:C33"/>
    <mergeCell ref="B29:C29"/>
    <mergeCell ref="A31:C31"/>
    <mergeCell ref="B19:C19"/>
    <mergeCell ref="B20:C20"/>
    <mergeCell ref="B21:C21"/>
    <mergeCell ref="B22:C22"/>
    <mergeCell ref="B27:C27"/>
    <mergeCell ref="B28:C28"/>
    <mergeCell ref="B23:C23"/>
    <mergeCell ref="B24:C24"/>
    <mergeCell ref="B25:C25"/>
    <mergeCell ref="B26:C26"/>
    <mergeCell ref="AG13:AN13"/>
    <mergeCell ref="AC16:AD16"/>
    <mergeCell ref="AC17:AD17"/>
    <mergeCell ref="AC18:AD18"/>
    <mergeCell ref="AC24:AD24"/>
    <mergeCell ref="AC25:AD25"/>
    <mergeCell ref="AC19:AD19"/>
    <mergeCell ref="AB31:AD31"/>
    <mergeCell ref="AB33:AD33"/>
    <mergeCell ref="AC27:AD27"/>
    <mergeCell ref="AC28:AD28"/>
    <mergeCell ref="AC20:AD20"/>
    <mergeCell ref="AC21:AD21"/>
    <mergeCell ref="AC22:AD22"/>
    <mergeCell ref="AC29:AD29"/>
    <mergeCell ref="AC26:AD26"/>
    <mergeCell ref="AC23:AD2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1"/>
  <headerFooter alignWithMargins="0">
    <oddFooter>&amp;CPágina &amp;P de &amp;N</oddFooter>
  </headerFooter>
  <drawing r:id="rId20"/>
  <legacyDrawing r:id="rId19"/>
  <oleObjects>
    <oleObject progId="Word.Picture.8" shapeId="1009224" r:id="rId1"/>
    <oleObject progId="Word.Picture.8" shapeId="697509" r:id="rId2"/>
    <oleObject progId="Word.Picture.8" shapeId="697915" r:id="rId3"/>
    <oleObject progId="Word.Picture.8" shapeId="1189413" r:id="rId4"/>
    <oleObject progId="Word.Picture.8" shapeId="1189414" r:id="rId5"/>
    <oleObject progId="Word.Picture.8" shapeId="1189415" r:id="rId6"/>
    <oleObject progId="Word.Picture.8" shapeId="1189416" r:id="rId7"/>
    <oleObject progId="Word.Picture.8" shapeId="1189417" r:id="rId8"/>
    <oleObject progId="Word.Picture.8" shapeId="1314453" r:id="rId9"/>
    <oleObject progId="Word.Picture.8" shapeId="1314454" r:id="rId10"/>
    <oleObject progId="Word.Picture.8" shapeId="1317693" r:id="rId11"/>
    <oleObject progId="Word.Picture.8" shapeId="1317694" r:id="rId12"/>
    <oleObject progId="Word.Picture.8" shapeId="1318513" r:id="rId13"/>
    <oleObject progId="Word.Picture.8" shapeId="1318514" r:id="rId14"/>
    <oleObject progId="Word.Picture.8" shapeId="15843" r:id="rId15"/>
    <oleObject progId="Word.Picture.8" shapeId="87949" r:id="rId16"/>
    <oleObject progId="Word.Picture.8" shapeId="159088" r:id="rId17"/>
    <oleObject progId="Word.Picture.8" shapeId="159757" r:id="rId18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9.140625" style="215" customWidth="1"/>
    <col min="2" max="2" width="10.28125" style="215" bestFit="1" customWidth="1"/>
    <col min="3" max="3" width="9.140625" style="215" customWidth="1"/>
    <col min="4" max="4" width="14.57421875" style="215" bestFit="1" customWidth="1"/>
    <col min="5" max="16384" width="9.140625" style="215" customWidth="1"/>
  </cols>
  <sheetData>
    <row r="1" spans="1:11" ht="27.75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6" customHeight="1">
      <c r="A2" s="264" t="s">
        <v>332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23.25" customHeight="1">
      <c r="A3" s="131"/>
      <c r="B3" s="131"/>
      <c r="C3" s="131"/>
      <c r="D3" s="131"/>
      <c r="E3" s="131"/>
      <c r="F3" s="131"/>
      <c r="G3" s="131"/>
      <c r="H3" s="237"/>
      <c r="I3" s="130"/>
      <c r="J3" s="238"/>
      <c r="K3" s="238"/>
    </row>
    <row r="4" spans="1:11" ht="26.25" customHeight="1">
      <c r="A4" s="293" t="s">
        <v>333</v>
      </c>
      <c r="B4" s="294"/>
      <c r="C4" s="294"/>
      <c r="D4" s="294"/>
      <c r="E4" s="294"/>
      <c r="F4" s="294"/>
      <c r="G4" s="294"/>
      <c r="H4" s="294"/>
      <c r="I4" s="294"/>
      <c r="J4" s="294"/>
      <c r="K4" s="295"/>
    </row>
    <row r="5" spans="1:11" ht="6" customHeight="1">
      <c r="A5" s="211"/>
      <c r="B5" s="211"/>
      <c r="C5" s="211"/>
      <c r="D5" s="211"/>
      <c r="E5" s="211"/>
      <c r="F5" s="211"/>
      <c r="G5" s="211"/>
      <c r="H5" s="211"/>
      <c r="I5" s="211"/>
      <c r="J5" s="216"/>
      <c r="K5" s="216"/>
    </row>
    <row r="6" spans="1:11" ht="12.75" customHeight="1">
      <c r="A6" s="369" t="s">
        <v>157</v>
      </c>
      <c r="B6" s="369"/>
      <c r="C6" s="369"/>
      <c r="D6" s="369"/>
      <c r="E6" s="369"/>
      <c r="F6" s="369"/>
      <c r="G6" s="369"/>
      <c r="H6" s="370" t="s">
        <v>158</v>
      </c>
      <c r="I6" s="370"/>
      <c r="J6" s="370"/>
      <c r="K6" s="370"/>
    </row>
    <row r="7" spans="1:11" ht="14.25">
      <c r="A7" s="217" t="s">
        <v>220</v>
      </c>
      <c r="B7" s="218"/>
      <c r="C7" s="218"/>
      <c r="D7" s="218"/>
      <c r="E7" s="218"/>
      <c r="F7" s="218"/>
      <c r="G7" s="218"/>
      <c r="H7" s="218"/>
      <c r="I7" s="218"/>
      <c r="J7" s="218"/>
      <c r="K7" s="219"/>
    </row>
    <row r="8" spans="1:11" ht="11.25" customHeight="1">
      <c r="A8" s="215" t="s">
        <v>334</v>
      </c>
      <c r="B8" s="218"/>
      <c r="C8" s="218"/>
      <c r="D8" s="218"/>
      <c r="E8" s="218"/>
      <c r="F8" s="218"/>
      <c r="G8" s="218"/>
      <c r="H8" s="218"/>
      <c r="I8" s="218"/>
      <c r="J8" s="218"/>
      <c r="K8" s="219"/>
    </row>
    <row r="9" spans="1:18" ht="18" customHeight="1">
      <c r="A9" s="369" t="str">
        <f>'[1]ORÇAMENTO'!A9</f>
        <v>PROF. RESP.: MARIA IGNÊS SILVÉRIO                     </v>
      </c>
      <c r="B9" s="369"/>
      <c r="C9" s="369"/>
      <c r="D9" s="369"/>
      <c r="E9" s="374" t="str">
        <f>'[1]ORÇAMENTO'!D9</f>
        <v>CREA: MG-30.465/D</v>
      </c>
      <c r="F9" s="375"/>
      <c r="G9" s="376"/>
      <c r="H9" s="370" t="s">
        <v>335</v>
      </c>
      <c r="I9" s="370"/>
      <c r="J9" s="374" t="s">
        <v>336</v>
      </c>
      <c r="K9" s="376"/>
      <c r="N9" s="368"/>
      <c r="O9" s="368"/>
      <c r="P9" s="368"/>
      <c r="Q9" s="368"/>
      <c r="R9" s="368"/>
    </row>
    <row r="10" spans="1:11" ht="6" customHeight="1" thickBot="1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</row>
    <row r="11" spans="1:11" ht="12.75">
      <c r="A11" s="221"/>
      <c r="B11" s="222"/>
      <c r="C11" s="222"/>
      <c r="D11" s="222"/>
      <c r="E11" s="222"/>
      <c r="F11" s="222"/>
      <c r="G11" s="222"/>
      <c r="H11" s="222"/>
      <c r="I11" s="222"/>
      <c r="J11" s="222"/>
      <c r="K11" s="223"/>
    </row>
    <row r="12" spans="1:11" ht="12.75">
      <c r="A12" s="224" t="s">
        <v>337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6"/>
    </row>
    <row r="13" spans="1:11" ht="13.5" thickBot="1">
      <c r="A13" s="224"/>
      <c r="B13" s="225"/>
      <c r="C13" s="225"/>
      <c r="D13" s="225"/>
      <c r="E13" s="225"/>
      <c r="F13" s="225"/>
      <c r="G13" s="225"/>
      <c r="H13" s="225"/>
      <c r="I13" s="225"/>
      <c r="J13" s="225"/>
      <c r="K13" s="226"/>
    </row>
    <row r="14" spans="1:11" ht="13.5" thickBot="1">
      <c r="A14" s="224"/>
      <c r="B14" s="239"/>
      <c r="C14" s="225"/>
      <c r="D14" s="225"/>
      <c r="E14" s="225"/>
      <c r="F14" s="225"/>
      <c r="G14" s="225"/>
      <c r="H14" s="225"/>
      <c r="I14" s="225"/>
      <c r="J14" s="225"/>
      <c r="K14" s="226"/>
    </row>
    <row r="15" spans="1:11" ht="12.75">
      <c r="A15" s="224"/>
      <c r="B15" s="225"/>
      <c r="C15" s="225"/>
      <c r="D15" s="225"/>
      <c r="E15" s="227" t="s">
        <v>338</v>
      </c>
      <c r="F15" s="225"/>
      <c r="G15" s="225"/>
      <c r="H15" s="225"/>
      <c r="I15" s="228" t="s">
        <v>339</v>
      </c>
      <c r="J15" s="242">
        <f>1+B18+B22+B30</f>
        <v>1</v>
      </c>
      <c r="K15" s="226"/>
    </row>
    <row r="16" spans="1:11" ht="12.75">
      <c r="A16" s="224" t="s">
        <v>340</v>
      </c>
      <c r="B16" s="225"/>
      <c r="C16" s="225"/>
      <c r="D16" s="225"/>
      <c r="E16" s="227" t="s">
        <v>341</v>
      </c>
      <c r="F16" s="225"/>
      <c r="G16" s="225"/>
      <c r="H16" s="225"/>
      <c r="I16" s="228" t="s">
        <v>342</v>
      </c>
      <c r="J16" s="242">
        <f>1+B14</f>
        <v>1</v>
      </c>
      <c r="K16" s="226"/>
    </row>
    <row r="17" spans="1:11" ht="13.5" thickBot="1">
      <c r="A17" s="224"/>
      <c r="B17" s="225"/>
      <c r="C17" s="225"/>
      <c r="D17" s="225"/>
      <c r="E17" s="227" t="s">
        <v>343</v>
      </c>
      <c r="F17" s="225"/>
      <c r="G17" s="225"/>
      <c r="H17" s="225"/>
      <c r="I17" s="228" t="s">
        <v>344</v>
      </c>
      <c r="J17" s="242">
        <f>1+B26</f>
        <v>1</v>
      </c>
      <c r="K17" s="226"/>
    </row>
    <row r="18" spans="1:11" ht="13.5" thickBot="1">
      <c r="A18" s="224"/>
      <c r="B18" s="239"/>
      <c r="C18" s="225"/>
      <c r="D18" s="225"/>
      <c r="E18" s="227" t="s">
        <v>345</v>
      </c>
      <c r="F18" s="225"/>
      <c r="G18" s="225"/>
      <c r="H18" s="225"/>
      <c r="I18" s="228" t="s">
        <v>346</v>
      </c>
      <c r="J18" s="242">
        <f>1-C35-E35-G35-C37</f>
        <v>1</v>
      </c>
      <c r="K18" s="226"/>
    </row>
    <row r="19" spans="1:11" ht="12.75">
      <c r="A19" s="224"/>
      <c r="B19" s="225"/>
      <c r="C19" s="225"/>
      <c r="D19" s="225"/>
      <c r="E19" s="225"/>
      <c r="F19" s="225"/>
      <c r="G19" s="225"/>
      <c r="H19" s="225"/>
      <c r="I19" s="225"/>
      <c r="J19" s="225"/>
      <c r="K19" s="226"/>
    </row>
    <row r="20" spans="1:11" ht="12.75">
      <c r="A20" s="224" t="s">
        <v>347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6"/>
    </row>
    <row r="21" spans="1:11" ht="13.5" thickBot="1">
      <c r="A21" s="224"/>
      <c r="B21" s="225"/>
      <c r="C21" s="225"/>
      <c r="D21" s="225"/>
      <c r="E21" s="225"/>
      <c r="F21" s="225"/>
      <c r="G21" s="225"/>
      <c r="H21" s="225"/>
      <c r="I21" s="225"/>
      <c r="J21" s="225"/>
      <c r="K21" s="226"/>
    </row>
    <row r="22" spans="1:11" ht="13.5" thickBot="1">
      <c r="A22" s="224"/>
      <c r="B22" s="239"/>
      <c r="C22" s="225"/>
      <c r="D22" s="225"/>
      <c r="E22" s="225"/>
      <c r="F22" s="225"/>
      <c r="G22" s="225"/>
      <c r="H22" s="225"/>
      <c r="I22" s="225"/>
      <c r="J22" s="225"/>
      <c r="K22" s="226"/>
    </row>
    <row r="23" spans="1:11" ht="12.75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26"/>
    </row>
    <row r="24" spans="1:11" ht="12.75">
      <c r="A24" s="224" t="s">
        <v>348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6"/>
    </row>
    <row r="25" spans="1:11" ht="13.5" thickBot="1">
      <c r="A25" s="224"/>
      <c r="B25" s="225"/>
      <c r="C25" s="225"/>
      <c r="D25" s="225"/>
      <c r="E25" s="225"/>
      <c r="F25" s="225"/>
      <c r="G25" s="225"/>
      <c r="H25" s="225"/>
      <c r="I25" s="225"/>
      <c r="J25" s="225"/>
      <c r="K25" s="226"/>
    </row>
    <row r="26" spans="1:11" ht="13.5" thickBot="1">
      <c r="A26" s="224"/>
      <c r="B26" s="239"/>
      <c r="C26" s="225"/>
      <c r="D26" s="225"/>
      <c r="E26" s="225"/>
      <c r="F26" s="225"/>
      <c r="G26" s="225"/>
      <c r="H26" s="225"/>
      <c r="I26" s="225"/>
      <c r="J26" s="225"/>
      <c r="K26" s="226"/>
    </row>
    <row r="27" spans="1:11" ht="12.75">
      <c r="A27" s="224"/>
      <c r="B27" s="225"/>
      <c r="C27" s="225"/>
      <c r="D27" s="225"/>
      <c r="E27" s="225"/>
      <c r="F27" s="225"/>
      <c r="G27" s="225"/>
      <c r="H27" s="225"/>
      <c r="I27" s="225"/>
      <c r="J27" s="225"/>
      <c r="K27" s="226"/>
    </row>
    <row r="28" spans="1:11" ht="12.75">
      <c r="A28" s="224" t="s">
        <v>349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6"/>
    </row>
    <row r="29" spans="1:11" ht="13.5" thickBot="1">
      <c r="A29" s="224"/>
      <c r="B29" s="225"/>
      <c r="C29" s="225"/>
      <c r="D29" s="225"/>
      <c r="E29" s="225"/>
      <c r="F29" s="225"/>
      <c r="G29" s="225"/>
      <c r="H29" s="225"/>
      <c r="I29" s="225"/>
      <c r="J29" s="225"/>
      <c r="K29" s="226"/>
    </row>
    <row r="30" spans="1:11" ht="13.5" thickBot="1">
      <c r="A30" s="224"/>
      <c r="B30" s="239"/>
      <c r="C30" s="225"/>
      <c r="D30" s="225"/>
      <c r="E30" s="225"/>
      <c r="F30" s="225"/>
      <c r="G30" s="225"/>
      <c r="H30" s="225"/>
      <c r="I30" s="225"/>
      <c r="J30" s="225"/>
      <c r="K30" s="226"/>
    </row>
    <row r="31" spans="1:11" ht="12.75">
      <c r="A31" s="224"/>
      <c r="B31" s="229"/>
      <c r="C31" s="225"/>
      <c r="D31" s="225"/>
      <c r="E31" s="225"/>
      <c r="F31" s="225"/>
      <c r="G31" s="225"/>
      <c r="H31" s="225"/>
      <c r="I31" s="225"/>
      <c r="J31" s="225"/>
      <c r="K31" s="226"/>
    </row>
    <row r="32" spans="1:11" ht="25.5" customHeight="1">
      <c r="A32" s="371" t="s">
        <v>350</v>
      </c>
      <c r="B32" s="372"/>
      <c r="C32" s="372"/>
      <c r="D32" s="372"/>
      <c r="E32" s="372"/>
      <c r="F32" s="372"/>
      <c r="G32" s="372"/>
      <c r="H32" s="372"/>
      <c r="I32" s="372"/>
      <c r="J32" s="372"/>
      <c r="K32" s="373"/>
    </row>
    <row r="33" spans="1:11" ht="12.75">
      <c r="A33" s="230" t="s">
        <v>351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6"/>
    </row>
    <row r="34" spans="1:11" ht="13.5" thickBot="1">
      <c r="A34" s="224"/>
      <c r="B34" s="225"/>
      <c r="C34" s="225"/>
      <c r="D34" s="225"/>
      <c r="E34" s="225"/>
      <c r="F34" s="225"/>
      <c r="G34" s="225"/>
      <c r="H34" s="225"/>
      <c r="I34" s="225"/>
      <c r="J34" s="225"/>
      <c r="K34" s="226"/>
    </row>
    <row r="35" spans="1:11" ht="13.5" thickBot="1">
      <c r="A35" s="224"/>
      <c r="B35" s="225" t="s">
        <v>352</v>
      </c>
      <c r="C35" s="240"/>
      <c r="D35" s="231" t="s">
        <v>353</v>
      </c>
      <c r="E35" s="240"/>
      <c r="F35" s="231" t="s">
        <v>354</v>
      </c>
      <c r="G35" s="239"/>
      <c r="H35" s="225"/>
      <c r="I35" s="225"/>
      <c r="J35" s="232"/>
      <c r="K35" s="226"/>
    </row>
    <row r="36" spans="1:11" ht="13.5" thickBot="1">
      <c r="A36" s="224"/>
      <c r="B36" s="225"/>
      <c r="C36" s="225"/>
      <c r="D36" s="225"/>
      <c r="E36" s="225"/>
      <c r="F36" s="225"/>
      <c r="G36" s="225"/>
      <c r="H36" s="225"/>
      <c r="I36" s="225"/>
      <c r="J36" s="232"/>
      <c r="K36" s="226"/>
    </row>
    <row r="37" spans="1:11" ht="13.5" thickBot="1">
      <c r="A37" s="224"/>
      <c r="B37" s="225" t="s">
        <v>355</v>
      </c>
      <c r="C37" s="240">
        <v>0</v>
      </c>
      <c r="D37" s="225"/>
      <c r="E37" s="225"/>
      <c r="F37" s="229"/>
      <c r="G37" s="225"/>
      <c r="H37" s="225"/>
      <c r="I37" s="232"/>
      <c r="J37" s="225"/>
      <c r="K37" s="226"/>
    </row>
    <row r="38" spans="1:11" ht="12.75">
      <c r="A38" s="224"/>
      <c r="B38" s="225"/>
      <c r="C38" s="225"/>
      <c r="D38" s="225"/>
      <c r="E38" s="225"/>
      <c r="F38" s="225"/>
      <c r="G38" s="225"/>
      <c r="H38" s="225"/>
      <c r="I38" s="225"/>
      <c r="J38" s="225"/>
      <c r="K38" s="226"/>
    </row>
    <row r="39" spans="1:11" ht="15.75">
      <c r="A39" s="224"/>
      <c r="B39" s="233"/>
      <c r="C39" s="233" t="s">
        <v>356</v>
      </c>
      <c r="D39" s="241"/>
      <c r="E39" s="225"/>
      <c r="F39" s="225"/>
      <c r="G39" s="225"/>
      <c r="H39" s="225"/>
      <c r="I39" s="225"/>
      <c r="J39" s="225"/>
      <c r="K39" s="226"/>
    </row>
    <row r="40" spans="1:11" ht="13.5" thickBot="1">
      <c r="A40" s="234"/>
      <c r="B40" s="235"/>
      <c r="C40" s="235"/>
      <c r="D40" s="235"/>
      <c r="E40" s="235"/>
      <c r="F40" s="235"/>
      <c r="G40" s="235"/>
      <c r="H40" s="235"/>
      <c r="I40" s="235"/>
      <c r="J40" s="235"/>
      <c r="K40" s="236"/>
    </row>
  </sheetData>
  <sheetProtection password="F751" sheet="1" objects="1" scenarios="1"/>
  <mergeCells count="11">
    <mergeCell ref="A32:K32"/>
    <mergeCell ref="A9:D9"/>
    <mergeCell ref="E9:G9"/>
    <mergeCell ref="H9:I9"/>
    <mergeCell ref="J9:K9"/>
    <mergeCell ref="N9:R9"/>
    <mergeCell ref="A1:K1"/>
    <mergeCell ref="A2:K2"/>
    <mergeCell ref="A4:K4"/>
    <mergeCell ref="A6:G6"/>
    <mergeCell ref="H6:K6"/>
  </mergeCells>
  <printOptions/>
  <pageMargins left="0.7874015748031497" right="0.1968503937007874" top="1.1811023622047245" bottom="0.7874015748031497" header="0.5118110236220472" footer="0.5118110236220472"/>
  <pageSetup horizontalDpi="600" verticalDpi="600" orientation="portrait" paperSize="9" scale="85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ANGELITA SANTOS MAGALHÃES</cp:lastModifiedBy>
  <cp:lastPrinted>2012-07-18T15:52:07Z</cp:lastPrinted>
  <dcterms:created xsi:type="dcterms:W3CDTF">1997-10-28T18:59:41Z</dcterms:created>
  <dcterms:modified xsi:type="dcterms:W3CDTF">2012-07-23T16:21:38Z</dcterms:modified>
  <cp:category/>
  <cp:version/>
  <cp:contentType/>
  <cp:contentStatus/>
</cp:coreProperties>
</file>