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05" yWindow="-45" windowWidth="10725" windowHeight="11355"/>
  </bookViews>
  <sheets>
    <sheet name="ORÇAMENTO" sheetId="2" r:id="rId1"/>
    <sheet name="PLANILHA ANEXA" sheetId="6" r:id="rId2"/>
    <sheet name="CRO" sheetId="4" r:id="rId3"/>
    <sheet name="BDI" sheetId="5" r:id="rId4"/>
    <sheet name="ORÇAMENTO CONSOLIDADO" sheetId="7" r:id="rId5"/>
  </sheets>
  <externalReferences>
    <externalReference r:id="rId6"/>
  </externalReferences>
  <definedNames>
    <definedName name="_xlnm.Print_Area" localSheetId="2">CRO!$A$1:$J$28</definedName>
    <definedName name="_xlnm.Print_Area" localSheetId="0">ORÇAMENTO!$A$1:$I$123</definedName>
    <definedName name="_xlnm.Print_Titles" localSheetId="0">ORÇAMENTO!$1:$13</definedName>
    <definedName name="TOTAL" localSheetId="1">[1]CRONOGRAMA!$C$28</definedName>
    <definedName name="TOTAL">CRO!$C$27</definedName>
  </definedNames>
  <calcPr calcId="124519"/>
</workbook>
</file>

<file path=xl/calcChain.xml><?xml version="1.0" encoding="utf-8"?>
<calcChain xmlns="http://schemas.openxmlformats.org/spreadsheetml/2006/main">
  <c r="A8" i="7"/>
  <c r="G11"/>
  <c r="F11"/>
  <c r="F10"/>
  <c r="F9"/>
  <c r="G10"/>
  <c r="G9"/>
  <c r="E10"/>
  <c r="D10"/>
  <c r="A11"/>
  <c r="B10"/>
  <c r="A10"/>
  <c r="A9"/>
  <c r="E20"/>
  <c r="C16" i="4"/>
  <c r="C12"/>
  <c r="C17"/>
  <c r="E28" i="7"/>
  <c r="E22"/>
  <c r="E21"/>
  <c r="D28"/>
  <c r="D27"/>
  <c r="F27" s="1"/>
  <c r="D26"/>
  <c r="F26" s="1"/>
  <c r="D25"/>
  <c r="F25" s="1"/>
  <c r="D24"/>
  <c r="F24" s="1"/>
  <c r="D23"/>
  <c r="F23" s="1"/>
  <c r="D22"/>
  <c r="F22" s="1"/>
  <c r="D21"/>
  <c r="D20"/>
  <c r="D19"/>
  <c r="F19" s="1"/>
  <c r="D18"/>
  <c r="F18" s="1"/>
  <c r="D17"/>
  <c r="D16"/>
  <c r="E14"/>
  <c r="D14"/>
  <c r="D15"/>
  <c r="D30" l="1"/>
  <c r="F20"/>
  <c r="F28"/>
  <c r="E30"/>
  <c r="F21"/>
  <c r="F16"/>
  <c r="F15"/>
  <c r="F17"/>
  <c r="F14"/>
  <c r="F30" l="1"/>
  <c r="B9" i="5" l="1"/>
  <c r="F9"/>
  <c r="H9"/>
  <c r="J9"/>
  <c r="G8" i="6" l="1"/>
  <c r="E8"/>
  <c r="B8"/>
  <c r="A8"/>
  <c r="G14"/>
  <c r="H14"/>
  <c r="I14" s="1"/>
  <c r="I18" s="1"/>
  <c r="G15"/>
  <c r="H15"/>
  <c r="I15"/>
  <c r="G16"/>
  <c r="H16"/>
  <c r="I16" s="1"/>
  <c r="G17"/>
  <c r="H17"/>
  <c r="I17" s="1"/>
  <c r="G21"/>
  <c r="G24" s="1"/>
  <c r="H21"/>
  <c r="I21" s="1"/>
  <c r="G22"/>
  <c r="H22"/>
  <c r="I22" s="1"/>
  <c r="G23"/>
  <c r="H23"/>
  <c r="I23" s="1"/>
  <c r="G27"/>
  <c r="G29" s="1"/>
  <c r="H27"/>
  <c r="I27" s="1"/>
  <c r="G28"/>
  <c r="H28"/>
  <c r="I28" s="1"/>
  <c r="G32"/>
  <c r="G46" s="1"/>
  <c r="H32"/>
  <c r="I32" s="1"/>
  <c r="G33"/>
  <c r="H33"/>
  <c r="I33" s="1"/>
  <c r="G34"/>
  <c r="H34"/>
  <c r="I34"/>
  <c r="G35"/>
  <c r="H35"/>
  <c r="I35" s="1"/>
  <c r="G36"/>
  <c r="H36"/>
  <c r="I36" s="1"/>
  <c r="G37"/>
  <c r="H37"/>
  <c r="I37" s="1"/>
  <c r="G38"/>
  <c r="H38"/>
  <c r="I38"/>
  <c r="G39"/>
  <c r="H39"/>
  <c r="I39" s="1"/>
  <c r="G40"/>
  <c r="H40"/>
  <c r="I40" s="1"/>
  <c r="G41"/>
  <c r="H41"/>
  <c r="I41" s="1"/>
  <c r="G42"/>
  <c r="H42"/>
  <c r="I42"/>
  <c r="G43"/>
  <c r="H43"/>
  <c r="I43" s="1"/>
  <c r="G44"/>
  <c r="H44"/>
  <c r="I44" s="1"/>
  <c r="G45"/>
  <c r="H45"/>
  <c r="I45" s="1"/>
  <c r="G49"/>
  <c r="G52" s="1"/>
  <c r="H49"/>
  <c r="I49" s="1"/>
  <c r="G50"/>
  <c r="H50"/>
  <c r="I50" s="1"/>
  <c r="G51"/>
  <c r="H51"/>
  <c r="I51"/>
  <c r="G18" l="1"/>
  <c r="I24"/>
  <c r="I54" s="1"/>
  <c r="G54"/>
  <c r="I52"/>
  <c r="I46"/>
  <c r="I29"/>
  <c r="H15" i="2" l="1"/>
  <c r="G26"/>
  <c r="G16" l="1"/>
  <c r="J11" i="4"/>
  <c r="J12"/>
  <c r="J13"/>
  <c r="J14"/>
  <c r="J15"/>
  <c r="J16"/>
  <c r="J17"/>
  <c r="J18"/>
  <c r="J19"/>
  <c r="J20"/>
  <c r="J21"/>
  <c r="J22"/>
  <c r="J23"/>
  <c r="J24"/>
  <c r="J10"/>
  <c r="B24" l="1"/>
  <c r="B23"/>
  <c r="B22"/>
  <c r="B21"/>
  <c r="B20"/>
  <c r="B19"/>
  <c r="B18"/>
  <c r="B17"/>
  <c r="B16"/>
  <c r="B14"/>
  <c r="B13"/>
  <c r="B15"/>
  <c r="B12"/>
  <c r="B11"/>
  <c r="B10"/>
  <c r="H17" i="2" l="1"/>
  <c r="I17" s="1"/>
  <c r="H18"/>
  <c r="I18" s="1"/>
  <c r="H22"/>
  <c r="I22" s="1"/>
  <c r="H23"/>
  <c r="I23" s="1"/>
  <c r="H24"/>
  <c r="I24" s="1"/>
  <c r="H25"/>
  <c r="I25" s="1"/>
  <c r="H26"/>
  <c r="I26" s="1"/>
  <c r="H30"/>
  <c r="I30" s="1"/>
  <c r="H31"/>
  <c r="I31" s="1"/>
  <c r="H32"/>
  <c r="I32" s="1"/>
  <c r="H33"/>
  <c r="I33" s="1"/>
  <c r="H34"/>
  <c r="I34" s="1"/>
  <c r="H38"/>
  <c r="I38" s="1"/>
  <c r="H39"/>
  <c r="I39" s="1"/>
  <c r="H43"/>
  <c r="I43" s="1"/>
  <c r="H44"/>
  <c r="I44" s="1"/>
  <c r="H45"/>
  <c r="I45" s="1"/>
  <c r="H46"/>
  <c r="I46" s="1"/>
  <c r="H47"/>
  <c r="I47" s="1"/>
  <c r="H51"/>
  <c r="I51" s="1"/>
  <c r="I53" s="1"/>
  <c r="C15" i="4" s="1"/>
  <c r="H52" i="2"/>
  <c r="I52" s="1"/>
  <c r="H56"/>
  <c r="I56" s="1"/>
  <c r="H57"/>
  <c r="I57" s="1"/>
  <c r="H61"/>
  <c r="I61" s="1"/>
  <c r="H62"/>
  <c r="I62" s="1"/>
  <c r="H63"/>
  <c r="I63" s="1"/>
  <c r="H64"/>
  <c r="I64" s="1"/>
  <c r="H65"/>
  <c r="I65" s="1"/>
  <c r="H69"/>
  <c r="I69" s="1"/>
  <c r="H70"/>
  <c r="I70" s="1"/>
  <c r="H71"/>
  <c r="I71" s="1"/>
  <c r="H75"/>
  <c r="I75" s="1"/>
  <c r="H76"/>
  <c r="I76" s="1"/>
  <c r="H77"/>
  <c r="I77" s="1"/>
  <c r="H78"/>
  <c r="I78" s="1"/>
  <c r="H79"/>
  <c r="I79" s="1"/>
  <c r="H80"/>
  <c r="I80" s="1"/>
  <c r="H84"/>
  <c r="I84" s="1"/>
  <c r="H85"/>
  <c r="I85" s="1"/>
  <c r="H86"/>
  <c r="I86" s="1"/>
  <c r="H87"/>
  <c r="I87" s="1"/>
  <c r="H88"/>
  <c r="I88" s="1"/>
  <c r="H92"/>
  <c r="I92" s="1"/>
  <c r="H93"/>
  <c r="I93" s="1"/>
  <c r="H94"/>
  <c r="I94" s="1"/>
  <c r="H95"/>
  <c r="I95" s="1"/>
  <c r="H96"/>
  <c r="I96" s="1"/>
  <c r="H97"/>
  <c r="I97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11"/>
  <c r="I111" s="1"/>
  <c r="H112"/>
  <c r="I112" s="1"/>
  <c r="H113"/>
  <c r="I113" s="1"/>
  <c r="H114"/>
  <c r="I114" s="1"/>
  <c r="H118"/>
  <c r="I118" s="1"/>
  <c r="I119" s="1"/>
  <c r="I15"/>
  <c r="H16"/>
  <c r="I16" s="1"/>
  <c r="I108" l="1"/>
  <c r="C22" i="4" s="1"/>
  <c r="C24"/>
  <c r="I19" i="2"/>
  <c r="I72"/>
  <c r="C18" i="4" s="1"/>
  <c r="I58" i="2"/>
  <c r="I89"/>
  <c r="C20" i="4" s="1"/>
  <c r="I48" i="2"/>
  <c r="C14" i="4" s="1"/>
  <c r="I27" i="2"/>
  <c r="C11" i="4" s="1"/>
  <c r="I98" i="2"/>
  <c r="C21" i="4" s="1"/>
  <c r="I35" i="2"/>
  <c r="I115"/>
  <c r="C23" i="4" s="1"/>
  <c r="I81" i="2"/>
  <c r="C19" i="4" s="1"/>
  <c r="I66" i="2"/>
  <c r="I40"/>
  <c r="C13" i="4" s="1"/>
  <c r="I123" i="2" l="1"/>
  <c r="C10" i="4"/>
  <c r="C27" s="1"/>
  <c r="G17" i="2"/>
  <c r="G18"/>
  <c r="G22"/>
  <c r="G23"/>
  <c r="G24"/>
  <c r="G25"/>
  <c r="G30"/>
  <c r="G31"/>
  <c r="G32"/>
  <c r="G33"/>
  <c r="G34"/>
  <c r="G38"/>
  <c r="G39"/>
  <c r="G43"/>
  <c r="G44"/>
  <c r="G45"/>
  <c r="G46"/>
  <c r="G47"/>
  <c r="G51"/>
  <c r="G52"/>
  <c r="G56"/>
  <c r="G57"/>
  <c r="G61"/>
  <c r="G62"/>
  <c r="G63"/>
  <c r="G64"/>
  <c r="G65"/>
  <c r="G69"/>
  <c r="G70"/>
  <c r="G71"/>
  <c r="G75"/>
  <c r="G76"/>
  <c r="G77"/>
  <c r="G78"/>
  <c r="G79"/>
  <c r="G80"/>
  <c r="G84"/>
  <c r="G85"/>
  <c r="G86"/>
  <c r="G87"/>
  <c r="G88"/>
  <c r="G92"/>
  <c r="G93"/>
  <c r="G94"/>
  <c r="G95"/>
  <c r="G96"/>
  <c r="G97"/>
  <c r="G101"/>
  <c r="G102"/>
  <c r="G103"/>
  <c r="G104"/>
  <c r="G105"/>
  <c r="G106"/>
  <c r="G107"/>
  <c r="G111"/>
  <c r="G112"/>
  <c r="G114"/>
  <c r="G118"/>
  <c r="G119" s="1"/>
  <c r="G15"/>
  <c r="I9" i="5"/>
  <c r="G9"/>
  <c r="E9"/>
  <c r="A9"/>
  <c r="A8"/>
  <c r="A7"/>
  <c r="J18"/>
  <c r="J17"/>
  <c r="J16"/>
  <c r="J15"/>
  <c r="J14"/>
  <c r="A7" i="4"/>
  <c r="A6"/>
  <c r="G19" i="2" l="1"/>
  <c r="G72"/>
  <c r="J28" i="4"/>
  <c r="D24"/>
  <c r="D40" i="5"/>
  <c r="G98" i="2"/>
  <c r="G53"/>
  <c r="G35"/>
  <c r="G115"/>
  <c r="G81"/>
  <c r="G66"/>
  <c r="G40"/>
  <c r="G108"/>
  <c r="G58"/>
  <c r="G89"/>
  <c r="G48"/>
  <c r="G27"/>
  <c r="D45" i="5"/>
  <c r="G123" i="2" l="1"/>
  <c r="D10" i="4"/>
  <c r="D18" l="1"/>
  <c r="D16"/>
  <c r="D23"/>
  <c r="D22"/>
  <c r="D12"/>
  <c r="D21"/>
  <c r="D15"/>
  <c r="D14"/>
  <c r="D20"/>
  <c r="D19"/>
  <c r="D17"/>
  <c r="D13"/>
  <c r="D11"/>
  <c r="I25" l="1"/>
  <c r="I27" s="1"/>
  <c r="J25"/>
  <c r="J27" s="1"/>
  <c r="G25"/>
  <c r="D25"/>
  <c r="F25"/>
  <c r="E25"/>
  <c r="H25"/>
  <c r="H27" s="1"/>
  <c r="G27" l="1"/>
  <c r="F27"/>
  <c r="E27"/>
  <c r="E26"/>
  <c r="E28" s="1"/>
  <c r="F26" l="1"/>
  <c r="F28" s="1"/>
  <c r="G26" l="1"/>
  <c r="H26" s="1"/>
  <c r="H28" l="1"/>
  <c r="I26"/>
  <c r="I28" s="1"/>
  <c r="G28"/>
</calcChain>
</file>

<file path=xl/sharedStrings.xml><?xml version="1.0" encoding="utf-8"?>
<sst xmlns="http://schemas.openxmlformats.org/spreadsheetml/2006/main" count="505" uniqueCount="324">
  <si>
    <t>QUANT.</t>
  </si>
  <si>
    <t>PINTURA</t>
  </si>
  <si>
    <t>TOTAL</t>
  </si>
  <si>
    <t>UNITÁRIO</t>
  </si>
  <si>
    <t xml:space="preserve">PLANILHA ORÇAMENTÁRIA </t>
  </si>
  <si>
    <t>BDI:</t>
  </si>
  <si>
    <t>ITEM</t>
  </si>
  <si>
    <t xml:space="preserve">DESCRIÇÃO </t>
  </si>
  <si>
    <t>UNID.</t>
  </si>
  <si>
    <t>PREÇO SEM BDI</t>
  </si>
  <si>
    <t>PREÇO COM BDI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</si>
  <si>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</si>
  <si>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</si>
  <si>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</si>
  <si>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</si>
  <si>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</si>
  <si>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</si>
  <si>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</si>
  <si>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</si>
  <si>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</si>
  <si>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</si>
  <si>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</si>
  <si>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4.1</t>
  </si>
  <si>
    <t>5.1</t>
  </si>
  <si>
    <t>m</t>
  </si>
  <si>
    <t>6.1</t>
  </si>
  <si>
    <t>7.1</t>
  </si>
  <si>
    <t>8.1</t>
  </si>
  <si>
    <t>8.2</t>
  </si>
  <si>
    <t>8.3</t>
  </si>
  <si>
    <t>8.4</t>
  </si>
  <si>
    <t>SERVIÇOS PRELIMINARES</t>
  </si>
  <si>
    <t xml:space="preserve"> </t>
  </si>
  <si>
    <t>Total do item 1</t>
  </si>
  <si>
    <t>Total do item 2</t>
  </si>
  <si>
    <t>3.3</t>
  </si>
  <si>
    <t>3.4</t>
  </si>
  <si>
    <t>3.5</t>
  </si>
  <si>
    <t>Total do item 3</t>
  </si>
  <si>
    <t>4.2</t>
  </si>
  <si>
    <t>Total do item 4</t>
  </si>
  <si>
    <t>Total do item 5</t>
  </si>
  <si>
    <t>Total do item 6</t>
  </si>
  <si>
    <t>Total do item 7</t>
  </si>
  <si>
    <t>8.5</t>
  </si>
  <si>
    <t>Total do item 8</t>
  </si>
  <si>
    <t>9.1</t>
  </si>
  <si>
    <t>9.2</t>
  </si>
  <si>
    <t>9.3</t>
  </si>
  <si>
    <t>Total do item 9</t>
  </si>
  <si>
    <t>10.1</t>
  </si>
  <si>
    <t>10.2</t>
  </si>
  <si>
    <t>10.3</t>
  </si>
  <si>
    <t>Total do item 10</t>
  </si>
  <si>
    <t>Total do item 11</t>
  </si>
  <si>
    <t>Total do item 12</t>
  </si>
  <si>
    <t>13.1</t>
  </si>
  <si>
    <t>13.3</t>
  </si>
  <si>
    <t>Total do item 13</t>
  </si>
  <si>
    <t>DESCRIÇÃO DOS SERVIÇOS</t>
  </si>
  <si>
    <t>PREFEITURA DE PATOS DE MINAS</t>
  </si>
  <si>
    <t>COMPOSIÇÃO DO BDI (Bonificações e Despesas Indiretas)</t>
  </si>
  <si>
    <t>COFINS=</t>
  </si>
  <si>
    <t>PIS=</t>
  </si>
  <si>
    <t>ISS=</t>
  </si>
  <si>
    <t>BDI=</t>
  </si>
  <si>
    <t>CPRB=</t>
  </si>
  <si>
    <t>CRONOGRAMA FÍSICO-FINANCEIRO</t>
  </si>
  <si>
    <t>VALOR R$</t>
  </si>
  <si>
    <t>PESO</t>
  </si>
  <si>
    <t>1º MÊS</t>
  </si>
  <si>
    <t>2º MÊS</t>
  </si>
  <si>
    <t>3º MÊS</t>
  </si>
  <si>
    <t>4º MÊS</t>
  </si>
  <si>
    <t>6.2</t>
  </si>
  <si>
    <t>11.1</t>
  </si>
  <si>
    <t>11.2</t>
  </si>
  <si>
    <t>11.3</t>
  </si>
  <si>
    <t>11.4</t>
  </si>
  <si>
    <t>11.5</t>
  </si>
  <si>
    <t>12.1</t>
  </si>
  <si>
    <t>12.2</t>
  </si>
  <si>
    <t>12.3</t>
  </si>
  <si>
    <t>13.2</t>
  </si>
  <si>
    <t>14.1</t>
  </si>
  <si>
    <t>Secretaria Municipal de Planejamento Urbano e Desenvolvimento Econômico</t>
  </si>
  <si>
    <t>DATA REFERÊNCIA:</t>
  </si>
  <si>
    <t>DATA:</t>
  </si>
  <si>
    <t>CÓDIGO</t>
  </si>
  <si>
    <t>VALOR TOTAL DA OBRA</t>
  </si>
  <si>
    <t>10.4</t>
  </si>
  <si>
    <t>10.5</t>
  </si>
  <si>
    <t>10.6</t>
  </si>
  <si>
    <t>CCU</t>
  </si>
  <si>
    <t>12.4</t>
  </si>
  <si>
    <t>12.5</t>
  </si>
  <si>
    <t>12.6</t>
  </si>
  <si>
    <t>VALOR PARCELA (R$)</t>
  </si>
  <si>
    <t>VALOR ACUMULADO (R$)</t>
  </si>
  <si>
    <t>% PARCELA</t>
  </si>
  <si>
    <t>% TOTAL ACUMULADO</t>
  </si>
  <si>
    <t>Obra: "Construção de Edifícios"</t>
  </si>
  <si>
    <t>1) ADMINISTRAÇÃO CENTRAL - ( 3,00% a 5,50%)</t>
  </si>
  <si>
    <t>Adm. Central, Seguros e Garantias, Riscos</t>
  </si>
  <si>
    <t>2) SEGUROS E GARANTIAS - ( 0,80% a 1,00%)</t>
  </si>
  <si>
    <t>Despesas Financeiras</t>
  </si>
  <si>
    <t>Lucro/Remuneração</t>
  </si>
  <si>
    <t>Impostos (com desoneração)</t>
  </si>
  <si>
    <t>Impostos (sem desoneração)</t>
  </si>
  <si>
    <t>3) RISCOS  -  ( 0,97% a 1,27%)</t>
  </si>
  <si>
    <t>4) DESPESAS FINANCEIRAS - ( 0,59% a 1,39%)</t>
  </si>
  <si>
    <t>5) LUCRO/REMUNERAÇÃO  - (6,16% a 8,96%)</t>
  </si>
  <si>
    <t>6) IMPOSTOS</t>
  </si>
  <si>
    <t xml:space="preserve"> - ISS - Variação de 2% a 5% - Justificado pela Legislação Tributária Municipal com apresentação da base de cálculo da alíquota.</t>
  </si>
  <si>
    <t>A) Sem desoneração:</t>
  </si>
  <si>
    <t>Faixa referencial</t>
  </si>
  <si>
    <t>1º Quartil</t>
  </si>
  <si>
    <t>Médio</t>
  </si>
  <si>
    <t>3º Quartil</t>
  </si>
  <si>
    <t>B) Com desoneração:</t>
  </si>
  <si>
    <t>Observação:</t>
  </si>
  <si>
    <r>
      <t xml:space="preserve">Para o tipo de obra </t>
    </r>
    <r>
      <rPr>
        <b/>
        <i/>
        <sz val="11"/>
        <rFont val="Arial"/>
        <family val="2"/>
      </rPr>
      <t>“Construção de Edifícios”</t>
    </r>
    <r>
      <rPr>
        <i/>
        <sz val="11"/>
        <rFont val="Arial"/>
        <family val="2"/>
      </rPr>
      <t xml:space="preserve">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  </r>
  </si>
  <si>
    <t>Escavação de vala para construção de caixa de retenção, inclusive destocagem</t>
  </si>
  <si>
    <t>Remoção de ensoleiramento nos sanitários inferiores</t>
  </si>
  <si>
    <t>Locação de caçamba para limpeza e destocagem.</t>
  </si>
  <si>
    <t>m³</t>
  </si>
  <si>
    <t>m²</t>
  </si>
  <si>
    <t>Unidade</t>
  </si>
  <si>
    <t>SUPERESTRUTURA/ALVENARIA</t>
  </si>
  <si>
    <t>Forma e desforma em compensado laminado para caixa de retenção</t>
  </si>
  <si>
    <t>Lastro de concreto magro</t>
  </si>
  <si>
    <t>Concreto armado</t>
  </si>
  <si>
    <t xml:space="preserve">Instalação de bomba centífuga, 1/2 cv, para esgotamento de caixa de retenção. </t>
  </si>
  <si>
    <t>PISOS E PAVIMENTAÇÕES</t>
  </si>
  <si>
    <t>Piso de borracha antiderrapante na cor preta, colado em escada metálica, inclusive passarela.</t>
  </si>
  <si>
    <t>Soleiras, pisos e espelhos em pedra de São Tomé ao longo do embasamento saliente interno de todo o porão e escada junto ao elevador.</t>
  </si>
  <si>
    <t>Piso cerâmico, tipo porcelanato, cor clara, brilhante, assentado e rejuntado</t>
  </si>
  <si>
    <t>Pavimentação com pisograma, inclusive a grama plantada</t>
  </si>
  <si>
    <t>REVESTIMENTOS</t>
  </si>
  <si>
    <t>Reboco traço 1:2:8, cimento cal e areia</t>
  </si>
  <si>
    <t>Revestimento de parede, branco, retificado</t>
  </si>
  <si>
    <t>VEDAÇÕES</t>
  </si>
  <si>
    <t>Manutenção de portas em vidro temperado do porão 01 - Midiateca e Reserva Técnica 02.</t>
  </si>
  <si>
    <t>Brise soleil em aluminío, com paletas horizontais, fixas, distância entre paletas aproximadas de 15cm,  medindo10cm de largurax1,5m de altura, afixado com parabolt, espaçadores de 6 cm da parede, instalado.</t>
  </si>
  <si>
    <t>Cobertura de policarbonato prensado com vedação efetiva para plataforma de elevação vertical, conforme modelo existente.</t>
  </si>
  <si>
    <t>Reforma de bandeiras fixas de madeira de colocação de dobradiça para torná-las móveis, utilizando-se os mesmos elementos.</t>
  </si>
  <si>
    <t>5.2</t>
  </si>
  <si>
    <t>5.3</t>
  </si>
  <si>
    <t>5.4</t>
  </si>
  <si>
    <t>5.5</t>
  </si>
  <si>
    <t>FORROS E ASSESSÓRIOS</t>
  </si>
  <si>
    <t>Cortina blackout para janelas da midiateca, cor escura (cinza, bege ou preto)</t>
  </si>
  <si>
    <t xml:space="preserve">SISTEMAS DE SEGURANÇA </t>
  </si>
  <si>
    <t>Novo sistema de monitoramento CFTV - Circuito fechado de TV, conexão internet e remota, dotado de 24 câmeras de LED, noturnas (infravermelho), 1600 linhas, gravador DVR, instalado.</t>
  </si>
  <si>
    <t>Atualização e manutenção de sistema de alarme.</t>
  </si>
  <si>
    <t>INSTALAÇÕES ELÉTRICAS E LÓGICAS</t>
  </si>
  <si>
    <t>Lâmpadas de LED, rosqueável, 09 watts, facho direcionado, temperatura de cor quente, amarelada.</t>
  </si>
  <si>
    <t>Spot direcionável de Iluminação para LED rosqueável adaptado para trilho eletrificado</t>
  </si>
  <si>
    <t>cj</t>
  </si>
  <si>
    <t>Redistribuição de circuitos para alimentação de ar condicionado</t>
  </si>
  <si>
    <t>Serviço</t>
  </si>
  <si>
    <t>Trilho eletrificado para spots direcionáveis, com prolongador na mesma altura, conforme modelo existente.</t>
  </si>
  <si>
    <t>m linear</t>
  </si>
  <si>
    <t>Substituição de refletores externos do jardim por refletores de LED potência equivalente a 400W, cor quente.</t>
  </si>
  <si>
    <t>INSTALAÇÕES HIDRO SANITÁRIAS</t>
  </si>
  <si>
    <t>Grelha de coleta de água na base do porão, dimensão aproximada de 80cm</t>
  </si>
  <si>
    <t xml:space="preserve">Tubulação para esgotamento da caixa de rentenção, conforme modelo de bomba a ser instalada </t>
  </si>
  <si>
    <t>Tubo de 150mm, comprimento 3m, para ladrão de caixa de retenção</t>
  </si>
  <si>
    <t>INSTALAÇÕES DE APOIO</t>
  </si>
  <si>
    <t>Instalação de painel em MDF para embutimento de cabos na Midiateca, com porta mídia digital (CD, DVD), dotado de chave. Painel com 1,50x1,50 e 5cm de profundidade na cor branca.</t>
  </si>
  <si>
    <t xml:space="preserve">Unidade </t>
  </si>
  <si>
    <t>Instalação de suporte para projeto de multimídia (datashow), em teto da midiateca. Padrão existente no mercado conforme modelo de projeto existente</t>
  </si>
  <si>
    <t>Instalação de suporte ajustável, de parede para televisão, acima de 30 polegadas</t>
  </si>
  <si>
    <t>Instalação de antena parabólica existente para atender a midiateca</t>
  </si>
  <si>
    <t>Instalação de suporte em vidro temperado 10mm, medindo 200x40cm, três mãos francesas metálicas, afixadas com parafuso, bucha 12. (local: área adminsitrativa da DIMEP)</t>
  </si>
  <si>
    <t>Manutenção de video porteiro existente</t>
  </si>
  <si>
    <t>SERRALHERIA</t>
  </si>
  <si>
    <t>Refixação de guarda corpo em ferro na escadaria de acesso frontal.</t>
  </si>
  <si>
    <t>Instalação de rodízios em equipamentos de grande porte, quatro rodas, capacidade de carga 100kg cada no mínimo, cantoneira em aço de 2 polegadas, soldadas, pintadas com esmalte sintético, cor preto acetinado.</t>
  </si>
  <si>
    <t>Manutenção de rufos e calhas da Casa de Olegário Maciel</t>
  </si>
  <si>
    <t>Pinos para fixação de banneres nos pilaretes da varanda</t>
  </si>
  <si>
    <t>Mastros removíveis em tubo de ferro para afixação de banneres, 2 polegadas, medindo 2,5metos de altura</t>
  </si>
  <si>
    <t>Cj.</t>
  </si>
  <si>
    <t>MECÂNICA</t>
  </si>
  <si>
    <t>Ar condicionado tipo split, com Inverter, 18.000 BTUs, instalado</t>
  </si>
  <si>
    <t>Ar condicionado tipo split, com Inverter, 24.000 BTUs, instalado</t>
  </si>
  <si>
    <t>Instalação de prolongador para duto de ar condicionado do Teatro Municipal em chapa similar a existente no local, até altura de 4 metros. (serviço de funilaria)</t>
  </si>
  <si>
    <t>Manutenção de bebedouros existentes, com troca de filtro e peças</t>
  </si>
  <si>
    <t>Manutenção da plataforma de elevação vertical com a troca de bateria</t>
  </si>
  <si>
    <t>Manutenção do sistema de som, com substituição de receiver e caixas de som deterioradas (5)</t>
  </si>
  <si>
    <t>Preparação de paredes para recebimento de pintura</t>
  </si>
  <si>
    <t>Serviço especializado de refixação e reintegração de pinturas artísticas parietais nos ambientes sociais da Casa.</t>
  </si>
  <si>
    <t>Remoção interna de camadas de tinta deteriorada em barrotes que estão sustentados por vigas de aço existentes.</t>
  </si>
  <si>
    <t>Aplicação de tinta acrílica em paredes externas e áreas internas adjacentes às intervenções propostas junto ao ensoleiramento. Cor: mesmo padrão existente nas áreas.</t>
  </si>
  <si>
    <t>Aplicação de massa e regularização das superfícies das esquadrias de madeira (retoques)</t>
  </si>
  <si>
    <t>Pintura verniz fosco incolor em forro de madeira.</t>
  </si>
  <si>
    <t>Pintura  com esmalte em esquadrias metálicas na escada na cor cinza.</t>
  </si>
  <si>
    <t>13.4</t>
  </si>
  <si>
    <t>13.5</t>
  </si>
  <si>
    <t>13.6</t>
  </si>
  <si>
    <t>13.7</t>
  </si>
  <si>
    <t>SERVIÇOS DE AGENCIAMENTO EXTERNO</t>
  </si>
  <si>
    <t>Remoção de piso intertravado e acabamento para canteiro e pisograma</t>
  </si>
  <si>
    <t>Plantio de grama no passeio frontal</t>
  </si>
  <si>
    <t>Instalação de painel informativo em vidro temperado de identificação histórica e cultural do imóvel de 100x200 cm em base de concreto armado.</t>
  </si>
  <si>
    <t>14.4 Placa em bronze fundido para substituição de placa de aço existente. Mesmo tamanho, mesmos dizeres.</t>
  </si>
  <si>
    <t>14.2</t>
  </si>
  <si>
    <t>14.3</t>
  </si>
  <si>
    <t>14.4</t>
  </si>
  <si>
    <t>15.1</t>
  </si>
  <si>
    <t>SERVIÇOS COMPLEMENTARES - LIMPEZA DE OBRA</t>
  </si>
  <si>
    <t>Limpeza total da obra, com retirada de entulhos, restos de materiais, remoção de sujidades ocasionada pelo processo construtivo, em espacial, pintura.</t>
  </si>
  <si>
    <t xml:space="preserve">CCU </t>
  </si>
  <si>
    <t>5º MÊS</t>
  </si>
  <si>
    <t>OBRA: ADEQUAÇÃO E REFORMA DA DA CASA DE OLEGÁRIO MACIEL E TEATRO MUNICIPAL LEÃO DE FORMOSA</t>
  </si>
  <si>
    <t xml:space="preserve">RRT Nº: </t>
  </si>
  <si>
    <t>PRAZO DE EXECUÇÃO: 5 MESES</t>
  </si>
  <si>
    <t>ENDEREÇO: AVENIDA GETÚLIO VARGAS, 78 - BAIRRO CENTRO - PATOS DE MINAS/MG</t>
  </si>
  <si>
    <t>AND-FAC-005</t>
  </si>
  <si>
    <t>Locação de andaimes, 4 torres de 2,00 frente x1,2 lado de 7 metros, para 5 meses.</t>
  </si>
  <si>
    <t>TER-ESC-035</t>
  </si>
  <si>
    <t>ALV-TIJ-035</t>
  </si>
  <si>
    <t>Parede de alvenaria de 20cm para cubículo do gás e armário de DML</t>
  </si>
  <si>
    <t>EST-FOR-005</t>
  </si>
  <si>
    <t>FUN-CON-050</t>
  </si>
  <si>
    <t>FUN-LAS-005</t>
  </si>
  <si>
    <t>REV-PST-010</t>
  </si>
  <si>
    <t>REV-POR-012</t>
  </si>
  <si>
    <t>REV-REB-015</t>
  </si>
  <si>
    <t>Porta metálica em alumínio cor natural, ventilada, duas folhas para armário de alvenaria adjacente à copa do Museu, para guarda de rodos, vassouras, baldes (armário tipo DML), sob medida (vão aproximado 150x210cm)</t>
  </si>
  <si>
    <t>Forro em madeira, madeira tratada, secada em estufa, encaixe macho e fêmea para colocação no porão</t>
  </si>
  <si>
    <t>Soleira, pisos e espelhos em granito, sem polimento ou flamejado, conforme modelo existente para escadas</t>
  </si>
  <si>
    <t>FOR-MAD-005</t>
  </si>
  <si>
    <t>HID-TUB-060</t>
  </si>
  <si>
    <t>HID-RAL-005</t>
  </si>
  <si>
    <t>LIM-CAL-005 - CCU</t>
  </si>
  <si>
    <t>PIN-SEL-005</t>
  </si>
  <si>
    <t>PIN-LIX-010 - CCU</t>
  </si>
  <si>
    <t>PIN-ACR-010</t>
  </si>
  <si>
    <t>LIM-GER-005</t>
  </si>
  <si>
    <t>REFERÊNCIA DE PREÇOS:  SETOP (Junho-2016) - MERCADO LOCAL (Fevereiro-2016)</t>
  </si>
  <si>
    <t>OBSERVAÇÃO: OS EQUIPAMENTOS EXISTENTES NO LOCAL EM CONDIÇÕES DE USO SERÃO REAPROVEITADOS.</t>
  </si>
  <si>
    <t xml:space="preserve">TOTAL GERAL </t>
  </si>
  <si>
    <t>m2</t>
  </si>
  <si>
    <t>Pintura de paredes externas com latex acrilica, 2 demãos</t>
  </si>
  <si>
    <t>Aplicação de fundo selador acrilico, 1 demão</t>
  </si>
  <si>
    <t>Recomposição de piso em briquete, sobre colchão de areia, com reaproveitamento de material</t>
  </si>
  <si>
    <t>SERVIÇOS COMPLEMENTARES</t>
  </si>
  <si>
    <t>un</t>
  </si>
  <si>
    <t>Central de alarme com bateria</t>
  </si>
  <si>
    <t>4.14</t>
  </si>
  <si>
    <t>CCU-004</t>
  </si>
  <si>
    <t>Barra anti pânico</t>
  </si>
  <si>
    <t>4.13</t>
  </si>
  <si>
    <t>Chave elétrica</t>
  </si>
  <si>
    <t>4.12</t>
  </si>
  <si>
    <t>Placa de sinalização fotoluminescente M-1, M-2, P-4</t>
  </si>
  <si>
    <t>4.11</t>
  </si>
  <si>
    <t>CCU-003</t>
  </si>
  <si>
    <t>Placa de sinalização fotoluminescente S-2, S-3, S-5, S-8, S-9, S-10</t>
  </si>
  <si>
    <t>4.10</t>
  </si>
  <si>
    <t>INC-PLA-020</t>
  </si>
  <si>
    <t>Placa de sinalização fotoluminescente E-5</t>
  </si>
  <si>
    <t>4.9</t>
  </si>
  <si>
    <t>INC-PLA-005</t>
  </si>
  <si>
    <t>Placa de sinalização fotoluminescente E-1, E-2, E-3, E-8</t>
  </si>
  <si>
    <t>4.8</t>
  </si>
  <si>
    <t>INC-PLA-010</t>
  </si>
  <si>
    <t>Detector de fumaça</t>
  </si>
  <si>
    <t>4.7</t>
  </si>
  <si>
    <t>CCU-002</t>
  </si>
  <si>
    <t>Sirene para alarme de incêndio</t>
  </si>
  <si>
    <t>4.6</t>
  </si>
  <si>
    <t>INC-BOM-030</t>
  </si>
  <si>
    <t>Acionador manual de alarme de incêndio</t>
  </si>
  <si>
    <t>4.5</t>
  </si>
  <si>
    <t>INC-ACI-005</t>
  </si>
  <si>
    <t>Extintor de incêndio tipo pó quimico 3-A:40-B:C</t>
  </si>
  <si>
    <t>4.4</t>
  </si>
  <si>
    <t>Extintor de incêndio tipo pó quimico 2-A:20-B:C</t>
  </si>
  <si>
    <t>4.3</t>
  </si>
  <si>
    <t>INC-EXT-016</t>
  </si>
  <si>
    <t>Luminária de emergência</t>
  </si>
  <si>
    <t>INC-LUM-005</t>
  </si>
  <si>
    <t>Hidrante completo com 2 mangueiras de 15 m</t>
  </si>
  <si>
    <t>CCU-001</t>
  </si>
  <si>
    <t>PREVENÇÃO E COMBATE A INCÊNDIO</t>
  </si>
  <si>
    <t>Cabo de cobre isolado PVC 450/750V - 2,5 mm2</t>
  </si>
  <si>
    <t>73860/008</t>
  </si>
  <si>
    <t>Eletroduto de PVC flexível corrugado DN 20 mm (3/4")</t>
  </si>
  <si>
    <t>INSTALAÇÕES ELÉTRICAS</t>
  </si>
  <si>
    <t>Enchimento de rasgos em alvenaria ou concreto com argamassa de cimento e areia 1:4 diâmetro de 65 a 100 mm</t>
  </si>
  <si>
    <t>ENC-ALV-015</t>
  </si>
  <si>
    <t>Tubo de ferro galvanizado diâmetro de 65 mm, inclusive conexões</t>
  </si>
  <si>
    <t>Rasgo em alvenaria para passagem de tubulação com diâmetro de 40 a 75 mm</t>
  </si>
  <si>
    <t>INSTALAÇÕES HIDRÁULICAS</t>
  </si>
  <si>
    <t>m3</t>
  </si>
  <si>
    <t>Transporte de material demolido em caçamba</t>
  </si>
  <si>
    <t>TRA-CAÇ-015</t>
  </si>
  <si>
    <t>Carga manual de entulho em caçamba</t>
  </si>
  <si>
    <t>Remoção de briquete com empilhamento</t>
  </si>
  <si>
    <t>Placa de obra de chapa galvanizada, inclusive suportes</t>
  </si>
  <si>
    <t>74209/001</t>
  </si>
  <si>
    <t>REFERÊNCIA</t>
  </si>
  <si>
    <t xml:space="preserve">DATA : </t>
  </si>
  <si>
    <t xml:space="preserve">REF.: </t>
  </si>
  <si>
    <t>REF. PREÇOS : SINAPI (09/15), SETOP (06/15) - DESONERADO - PRAÇA (11/15)</t>
  </si>
  <si>
    <t>BDI COM DESONERAÇÃO</t>
  </si>
  <si>
    <t>ART Nº:</t>
  </si>
  <si>
    <t>LOCAL: AV. GETÚLIO VARGAS, 78 - CENTRO - PATOS DE MINAS/MG</t>
  </si>
  <si>
    <t>OBRA: SERVIÇOS DE PROTEÇÃO CONTRA INCÊNDIO E PÂNICO NO TEATRO MUNICIPAL E MUSEU (CASA DR. OLEGÁRIO MACIEL)</t>
  </si>
  <si>
    <t xml:space="preserve">PROF. RESP.: </t>
  </si>
  <si>
    <t>Alex de Castro Borges</t>
  </si>
  <si>
    <t>CAU:</t>
  </si>
  <si>
    <t xml:space="preserve">CAU: </t>
  </si>
  <si>
    <t>A25 375-8</t>
  </si>
  <si>
    <t>PLANILHA ORÇAMENTÁRIA RESUMO</t>
  </si>
  <si>
    <t>DESCRIÇÃO</t>
  </si>
  <si>
    <t>PREÇO TOTAL</t>
  </si>
  <si>
    <t>7.2</t>
  </si>
  <si>
    <t>Planilha Anexa</t>
  </si>
  <si>
    <t xml:space="preserve">SISTEMAS DE SEGURANÇA E PREVENÇÃO DE INCÊNDIO </t>
  </si>
  <si>
    <t>PLANILHA ANEXA</t>
  </si>
  <si>
    <t>Planilha Orçamentária</t>
  </si>
</sst>
</file>

<file path=xl/styles.xml><?xml version="1.0" encoding="utf-8"?>
<styleSheet xmlns="http://schemas.openxmlformats.org/spreadsheetml/2006/main">
  <numFmts count="12"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&quot;-&quot;??_-;_-@_-"/>
    <numFmt numFmtId="165" formatCode="mmm\-yy"/>
    <numFmt numFmtId="166" formatCode="_(* #,##0.0000_);_(* \(#,##0.0000\);_(* &quot;-&quot;??_);_(@_)"/>
    <numFmt numFmtId="167" formatCode="&quot;R$ &quot;#,##0.00"/>
    <numFmt numFmtId="168" formatCode="0.000%"/>
    <numFmt numFmtId="169" formatCode="dd/mm/yy;@"/>
    <numFmt numFmtId="170" formatCode="_(&quot;R$&quot;* #,##0.00_);_(&quot;R$&quot;* \(#,##0.00\);_(&quot;R$&quot;* &quot;-&quot;??_);_(@_)"/>
    <numFmt numFmtId="171" formatCode="_ * #,##0.00_ ;_ * \-#,##0.00_ ;_ * &quot;-&quot;??_ ;_ @_ "/>
    <numFmt numFmtId="172" formatCode="_ &quot;R$&quot;* #,##0.00_ ;_ &quot;R$&quot;* \-#,##0.00_ ;_ &quot;R$&quot;* &quot;-&quot;??_ ;_ @_ "/>
    <numFmt numFmtId="173" formatCode="[$-416]mmm\-yy;@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7.5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8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7">
    <xf numFmtId="0" fontId="0" fillId="0" borderId="0" xfId="0"/>
    <xf numFmtId="0" fontId="0" fillId="2" borderId="0" xfId="0" applyFill="1" applyAlignment="1">
      <alignment vertical="center"/>
    </xf>
    <xf numFmtId="165" fontId="10" fillId="2" borderId="8" xfId="0" applyNumberFormat="1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right" vertical="center"/>
    </xf>
    <xf numFmtId="4" fontId="10" fillId="2" borderId="0" xfId="0" applyNumberFormat="1" applyFont="1" applyFill="1" applyBorder="1" applyAlignment="1" applyProtection="1">
      <alignment vertical="center"/>
    </xf>
    <xf numFmtId="43" fontId="6" fillId="2" borderId="4" xfId="3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43" fontId="2" fillId="2" borderId="4" xfId="3" applyFont="1" applyFill="1" applyBorder="1" applyAlignment="1" applyProtection="1">
      <alignment horizontal="center" vertical="center"/>
    </xf>
    <xf numFmtId="43" fontId="2" fillId="2" borderId="4" xfId="3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vertical="center"/>
    </xf>
    <xf numFmtId="43" fontId="6" fillId="2" borderId="4" xfId="3" applyFont="1" applyFill="1" applyBorder="1" applyAlignment="1" applyProtection="1">
      <alignment vertical="center"/>
    </xf>
    <xf numFmtId="43" fontId="6" fillId="2" borderId="7" xfId="3" applyFont="1" applyFill="1" applyBorder="1" applyAlignment="1" applyProtection="1">
      <alignment horizontal="center" vertical="center"/>
    </xf>
    <xf numFmtId="43" fontId="6" fillId="2" borderId="6" xfId="3" applyFont="1" applyFill="1" applyBorder="1" applyAlignment="1" applyProtection="1">
      <alignment horizontal="center" vertical="center"/>
    </xf>
    <xf numFmtId="2" fontId="6" fillId="2" borderId="4" xfId="3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vertical="center" wrapText="1"/>
    </xf>
    <xf numFmtId="43" fontId="2" fillId="2" borderId="4" xfId="3" applyFont="1" applyFill="1" applyBorder="1" applyAlignment="1" applyProtection="1">
      <alignment horizontal="right" vertical="center"/>
    </xf>
    <xf numFmtId="2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vertical="center" wrapText="1"/>
    </xf>
    <xf numFmtId="43" fontId="4" fillId="2" borderId="4" xfId="3" applyFont="1" applyFill="1" applyBorder="1" applyAlignment="1">
      <alignment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vertical="center"/>
    </xf>
    <xf numFmtId="43" fontId="6" fillId="2" borderId="12" xfId="3" applyFont="1" applyFill="1" applyBorder="1" applyAlignment="1" applyProtection="1">
      <alignment vertical="center"/>
    </xf>
    <xf numFmtId="43" fontId="6" fillId="2" borderId="13" xfId="3" applyFont="1" applyFill="1" applyBorder="1" applyAlignment="1" applyProtection="1">
      <alignment vertical="center"/>
    </xf>
    <xf numFmtId="43" fontId="6" fillId="2" borderId="15" xfId="3" applyNumberFormat="1" applyFont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43" fontId="4" fillId="2" borderId="4" xfId="3" applyFont="1" applyFill="1" applyBorder="1" applyAlignment="1">
      <alignment horizontal="left" vertical="center"/>
    </xf>
    <xf numFmtId="10" fontId="18" fillId="2" borderId="4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0" fontId="4" fillId="2" borderId="4" xfId="2" applyNumberFormat="1" applyFont="1" applyFill="1" applyBorder="1" applyAlignment="1">
      <alignment vertical="center"/>
    </xf>
    <xf numFmtId="167" fontId="4" fillId="2" borderId="4" xfId="1" applyNumberFormat="1" applyFont="1" applyFill="1" applyBorder="1" applyAlignment="1">
      <alignment horizontal="right" vertical="center"/>
    </xf>
    <xf numFmtId="43" fontId="6" fillId="2" borderId="4" xfId="3" applyFont="1" applyFill="1" applyBorder="1" applyAlignment="1">
      <alignment horizontal="right" vertical="center"/>
    </xf>
    <xf numFmtId="43" fontId="18" fillId="2" borderId="4" xfId="3" applyFont="1" applyFill="1" applyBorder="1" applyAlignment="1">
      <alignment horizontal="right" vertical="center"/>
    </xf>
    <xf numFmtId="4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43" fontId="4" fillId="2" borderId="0" xfId="3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43" fontId="11" fillId="2" borderId="0" xfId="3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3" fontId="2" fillId="2" borderId="0" xfId="3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43" fontId="16" fillId="2" borderId="0" xfId="3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43" fontId="2" fillId="2" borderId="17" xfId="3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43" fontId="2" fillId="2" borderId="3" xfId="3" applyFill="1" applyBorder="1" applyAlignment="1">
      <alignment vertical="center"/>
    </xf>
    <xf numFmtId="43" fontId="2" fillId="2" borderId="3" xfId="3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" fontId="8" fillId="2" borderId="18" xfId="0" applyNumberFormat="1" applyFont="1" applyFill="1" applyBorder="1" applyAlignment="1" applyProtection="1">
      <alignment horizontal="center" vertical="top"/>
    </xf>
    <xf numFmtId="4" fontId="8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Protection="1"/>
    <xf numFmtId="0" fontId="19" fillId="2" borderId="19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/>
    <xf numFmtId="10" fontId="18" fillId="2" borderId="23" xfId="2" applyNumberFormat="1" applyFont="1" applyFill="1" applyBorder="1"/>
    <xf numFmtId="0" fontId="12" fillId="2" borderId="0" xfId="0" applyFont="1" applyFill="1" applyBorder="1"/>
    <xf numFmtId="0" fontId="20" fillId="2" borderId="20" xfId="0" applyFont="1" applyFill="1" applyBorder="1"/>
    <xf numFmtId="0" fontId="16" fillId="2" borderId="22" xfId="0" applyFont="1" applyFill="1" applyBorder="1"/>
    <xf numFmtId="166" fontId="14" fillId="2" borderId="23" xfId="3" applyNumberFormat="1" applyFont="1" applyFill="1" applyBorder="1"/>
    <xf numFmtId="0" fontId="20" fillId="2" borderId="18" xfId="0" applyFont="1" applyFill="1" applyBorder="1"/>
    <xf numFmtId="0" fontId="16" fillId="2" borderId="19" xfId="0" applyFont="1" applyFill="1" applyBorder="1"/>
    <xf numFmtId="0" fontId="20" fillId="2" borderId="24" xfId="0" applyFont="1" applyFill="1" applyBorder="1"/>
    <xf numFmtId="0" fontId="0" fillId="2" borderId="25" xfId="0" applyFill="1" applyBorder="1"/>
    <xf numFmtId="0" fontId="0" fillId="2" borderId="26" xfId="0" applyFill="1" applyBorder="1"/>
    <xf numFmtId="10" fontId="18" fillId="2" borderId="0" xfId="2" applyNumberFormat="1" applyFont="1" applyFill="1" applyBorder="1"/>
    <xf numFmtId="0" fontId="0" fillId="2" borderId="18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0" fillId="2" borderId="0" xfId="0" applyFill="1" applyBorder="1" applyAlignment="1">
      <alignment horizontal="right"/>
    </xf>
    <xf numFmtId="0" fontId="0" fillId="2" borderId="28" xfId="0" applyFill="1" applyBorder="1" applyAlignment="1">
      <alignment horizontal="center" vertical="center"/>
    </xf>
    <xf numFmtId="10" fontId="0" fillId="2" borderId="12" xfId="0" applyNumberFormat="1" applyFill="1" applyBorder="1"/>
    <xf numFmtId="10" fontId="0" fillId="2" borderId="13" xfId="0" applyNumberFormat="1" applyFill="1" applyBorder="1"/>
    <xf numFmtId="0" fontId="3" fillId="2" borderId="20" xfId="0" applyFont="1" applyFill="1" applyBorder="1"/>
    <xf numFmtId="14" fontId="4" fillId="2" borderId="10" xfId="0" applyNumberFormat="1" applyFont="1" applyFill="1" applyBorder="1" applyAlignment="1" applyProtection="1">
      <alignment vertical="top"/>
    </xf>
    <xf numFmtId="14" fontId="4" fillId="2" borderId="9" xfId="0" applyNumberFormat="1" applyFont="1" applyFill="1" applyBorder="1" applyAlignment="1" applyProtection="1">
      <alignment horizontal="right" vertical="top"/>
    </xf>
    <xf numFmtId="0" fontId="0" fillId="2" borderId="36" xfId="0" applyFill="1" applyBorder="1" applyAlignment="1">
      <alignment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2" fontId="2" fillId="2" borderId="4" xfId="0" applyNumberFormat="1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quotePrefix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4" xfId="0" quotePrefix="1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2" fontId="2" fillId="2" borderId="4" xfId="0" applyNumberFormat="1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/>
    </xf>
    <xf numFmtId="43" fontId="2" fillId="2" borderId="7" xfId="3" applyFont="1" applyFill="1" applyBorder="1" applyAlignment="1" applyProtection="1">
      <alignment horizontal="center" vertical="center"/>
    </xf>
    <xf numFmtId="43" fontId="2" fillId="2" borderId="6" xfId="3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3" fontId="2" fillId="2" borderId="12" xfId="3" applyFont="1" applyFill="1" applyBorder="1" applyAlignment="1" applyProtection="1">
      <alignment vertical="center"/>
    </xf>
    <xf numFmtId="0" fontId="6" fillId="2" borderId="4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0" xfId="4" applyFill="1"/>
    <xf numFmtId="164" fontId="1" fillId="2" borderId="0" xfId="4" applyNumberFormat="1" applyFill="1" applyAlignment="1">
      <alignment vertical="center"/>
    </xf>
    <xf numFmtId="164" fontId="2" fillId="2" borderId="0" xfId="5" applyNumberFormat="1" applyFill="1" applyAlignment="1">
      <alignment vertical="center"/>
    </xf>
    <xf numFmtId="0" fontId="2" fillId="2" borderId="0" xfId="5" applyFill="1" applyAlignment="1">
      <alignment vertical="center"/>
    </xf>
    <xf numFmtId="43" fontId="1" fillId="2" borderId="0" xfId="4" applyNumberFormat="1" applyFill="1" applyAlignment="1">
      <alignment vertical="center"/>
    </xf>
    <xf numFmtId="0" fontId="6" fillId="2" borderId="42" xfId="5" applyFont="1" applyFill="1" applyBorder="1" applyAlignment="1">
      <alignment horizontal="right" vertical="center"/>
    </xf>
    <xf numFmtId="0" fontId="6" fillId="2" borderId="0" xfId="5" applyFont="1" applyFill="1" applyBorder="1" applyAlignment="1">
      <alignment vertical="center"/>
    </xf>
    <xf numFmtId="0" fontId="6" fillId="2" borderId="0" xfId="5" applyFont="1" applyFill="1" applyBorder="1" applyAlignment="1">
      <alignment horizontal="center" vertical="center"/>
    </xf>
    <xf numFmtId="0" fontId="6" fillId="2" borderId="42" xfId="5" applyFont="1" applyFill="1" applyBorder="1" applyAlignment="1">
      <alignment vertical="center"/>
    </xf>
    <xf numFmtId="43" fontId="29" fillId="2" borderId="4" xfId="6" applyNumberFormat="1" applyFont="1" applyFill="1" applyBorder="1" applyAlignment="1" applyProtection="1">
      <alignment vertical="center"/>
    </xf>
    <xf numFmtId="171" fontId="30" fillId="2" borderId="4" xfId="6" applyNumberFormat="1" applyFont="1" applyFill="1" applyBorder="1" applyAlignment="1" applyProtection="1">
      <alignment vertical="center"/>
    </xf>
    <xf numFmtId="164" fontId="29" fillId="2" borderId="4" xfId="7" applyFont="1" applyFill="1" applyBorder="1" applyAlignment="1">
      <alignment vertical="center"/>
    </xf>
    <xf numFmtId="164" fontId="30" fillId="2" borderId="4" xfId="7" applyFont="1" applyFill="1" applyBorder="1" applyAlignment="1">
      <alignment vertical="center"/>
    </xf>
    <xf numFmtId="164" fontId="30" fillId="2" borderId="4" xfId="7" applyFont="1" applyFill="1" applyBorder="1" applyAlignment="1" applyProtection="1">
      <alignment vertical="center"/>
    </xf>
    <xf numFmtId="164" fontId="30" fillId="2" borderId="4" xfId="7" applyFont="1" applyFill="1" applyBorder="1" applyAlignment="1" applyProtection="1">
      <alignment horizontal="right" vertical="center"/>
    </xf>
    <xf numFmtId="2" fontId="30" fillId="2" borderId="4" xfId="5" applyNumberFormat="1" applyFont="1" applyFill="1" applyBorder="1" applyAlignment="1" applyProtection="1">
      <alignment horizontal="center" vertical="center"/>
    </xf>
    <xf numFmtId="0" fontId="29" fillId="2" borderId="4" xfId="5" applyFont="1" applyFill="1" applyBorder="1" applyAlignment="1" applyProtection="1">
      <alignment vertical="center" wrapText="1"/>
    </xf>
    <xf numFmtId="0" fontId="30" fillId="2" borderId="4" xfId="5" applyNumberFormat="1" applyFont="1" applyFill="1" applyBorder="1" applyAlignment="1" applyProtection="1">
      <alignment horizontal="center" vertical="center"/>
    </xf>
    <xf numFmtId="0" fontId="30" fillId="2" borderId="4" xfId="5" applyNumberFormat="1" applyFont="1" applyFill="1" applyBorder="1" applyAlignment="1" applyProtection="1">
      <alignment horizontal="left" vertical="center"/>
    </xf>
    <xf numFmtId="2" fontId="30" fillId="2" borderId="4" xfId="5" applyNumberFormat="1" applyFont="1" applyFill="1" applyBorder="1" applyAlignment="1" applyProtection="1">
      <alignment vertical="center" wrapText="1"/>
    </xf>
    <xf numFmtId="2" fontId="29" fillId="2" borderId="4" xfId="5" applyNumberFormat="1" applyFont="1" applyFill="1" applyBorder="1" applyAlignment="1" applyProtection="1">
      <alignment vertical="center" wrapText="1"/>
    </xf>
    <xf numFmtId="0" fontId="29" fillId="2" borderId="4" xfId="5" applyNumberFormat="1" applyFont="1" applyFill="1" applyBorder="1" applyAlignment="1" applyProtection="1">
      <alignment horizontal="center" vertical="center"/>
    </xf>
    <xf numFmtId="0" fontId="30" fillId="2" borderId="4" xfId="5" applyFont="1" applyFill="1" applyBorder="1" applyAlignment="1" applyProtection="1">
      <alignment horizontal="center" vertical="center"/>
    </xf>
    <xf numFmtId="43" fontId="30" fillId="2" borderId="4" xfId="6" applyNumberFormat="1" applyFont="1" applyFill="1" applyBorder="1" applyAlignment="1" applyProtection="1">
      <alignment horizontal="center" vertical="center"/>
    </xf>
    <xf numFmtId="0" fontId="30" fillId="2" borderId="4" xfId="5" applyFont="1" applyFill="1" applyBorder="1" applyAlignment="1" applyProtection="1">
      <alignment vertical="center" wrapText="1"/>
    </xf>
    <xf numFmtId="0" fontId="30" fillId="2" borderId="6" xfId="5" applyNumberFormat="1" applyFont="1" applyFill="1" applyBorder="1" applyAlignment="1" applyProtection="1">
      <alignment horizontal="left" vertical="center"/>
    </xf>
    <xf numFmtId="164" fontId="6" fillId="2" borderId="4" xfId="7" applyFont="1" applyFill="1" applyBorder="1" applyAlignment="1">
      <alignment vertical="center"/>
    </xf>
    <xf numFmtId="164" fontId="2" fillId="2" borderId="4" xfId="7" applyFont="1" applyFill="1" applyBorder="1" applyAlignment="1">
      <alignment vertical="center"/>
    </xf>
    <xf numFmtId="164" fontId="2" fillId="2" borderId="4" xfId="7" applyFont="1" applyFill="1" applyBorder="1" applyAlignment="1" applyProtection="1">
      <alignment horizontal="right" vertical="center"/>
    </xf>
    <xf numFmtId="2" fontId="2" fillId="2" borderId="4" xfId="5" applyNumberFormat="1" applyFont="1" applyFill="1" applyBorder="1" applyAlignment="1" applyProtection="1">
      <alignment horizontal="center" vertical="center"/>
    </xf>
    <xf numFmtId="0" fontId="29" fillId="2" borderId="4" xfId="5" applyFont="1" applyFill="1" applyBorder="1" applyAlignment="1" applyProtection="1">
      <alignment horizontal="left" vertical="center" wrapText="1"/>
    </xf>
    <xf numFmtId="0" fontId="2" fillId="2" borderId="4" xfId="5" applyNumberFormat="1" applyFont="1" applyFill="1" applyBorder="1" applyAlignment="1" applyProtection="1">
      <alignment horizontal="center" vertical="center"/>
    </xf>
    <xf numFmtId="164" fontId="30" fillId="2" borderId="4" xfId="7" applyFont="1" applyFill="1" applyBorder="1" applyAlignment="1">
      <alignment horizontal="center" vertical="center"/>
    </xf>
    <xf numFmtId="0" fontId="30" fillId="2" borderId="4" xfId="5" applyFont="1" applyFill="1" applyBorder="1" applyAlignment="1">
      <alignment horizontal="center" vertical="center"/>
    </xf>
    <xf numFmtId="0" fontId="30" fillId="2" borderId="6" xfId="5" applyNumberFormat="1" applyFont="1" applyFill="1" applyBorder="1" applyAlignment="1">
      <alignment horizontal="left" vertical="center"/>
    </xf>
    <xf numFmtId="0" fontId="30" fillId="2" borderId="4" xfId="5" applyFont="1" applyFill="1" applyBorder="1" applyAlignment="1">
      <alignment horizontal="left" vertical="center" wrapText="1"/>
    </xf>
    <xf numFmtId="164" fontId="29" fillId="2" borderId="4" xfId="7" applyFont="1" applyFill="1" applyBorder="1" applyAlignment="1">
      <alignment horizontal="center" vertical="center"/>
    </xf>
    <xf numFmtId="0" fontId="29" fillId="2" borderId="4" xfId="5" applyFont="1" applyFill="1" applyBorder="1" applyAlignment="1">
      <alignment horizontal="center" vertical="center"/>
    </xf>
    <xf numFmtId="0" fontId="29" fillId="2" borderId="4" xfId="5" applyFont="1" applyFill="1" applyBorder="1" applyAlignment="1">
      <alignment horizontal="left" vertical="center" wrapText="1"/>
    </xf>
    <xf numFmtId="0" fontId="29" fillId="2" borderId="4" xfId="5" applyNumberFormat="1" applyFont="1" applyFill="1" applyBorder="1" applyAlignment="1">
      <alignment horizontal="left" vertical="center"/>
    </xf>
    <xf numFmtId="171" fontId="29" fillId="2" borderId="4" xfId="6" applyNumberFormat="1" applyFont="1" applyFill="1" applyBorder="1" applyAlignment="1" applyProtection="1">
      <alignment horizontal="center" vertical="center"/>
    </xf>
    <xf numFmtId="169" fontId="10" fillId="2" borderId="46" xfId="8" applyNumberFormat="1" applyFont="1" applyFill="1" applyBorder="1" applyAlignment="1" applyProtection="1">
      <alignment horizontal="left" vertical="center"/>
    </xf>
    <xf numFmtId="172" fontId="10" fillId="2" borderId="9" xfId="8" applyNumberFormat="1" applyFont="1" applyFill="1" applyBorder="1" applyAlignment="1" applyProtection="1">
      <alignment horizontal="right" vertical="center"/>
    </xf>
    <xf numFmtId="173" fontId="10" fillId="2" borderId="35" xfId="8" applyNumberFormat="1" applyFont="1" applyFill="1" applyBorder="1" applyAlignment="1" applyProtection="1">
      <alignment horizontal="left" vertical="center"/>
    </xf>
    <xf numFmtId="0" fontId="10" fillId="2" borderId="19" xfId="8" applyNumberFormat="1" applyFont="1" applyFill="1" applyBorder="1" applyAlignment="1" applyProtection="1">
      <alignment horizontal="left" vertical="center"/>
    </xf>
    <xf numFmtId="172" fontId="10" fillId="2" borderId="48" xfId="8" applyNumberFormat="1" applyFont="1" applyFill="1" applyBorder="1" applyAlignment="1" applyProtection="1">
      <alignment horizontal="left" vertical="center"/>
    </xf>
    <xf numFmtId="4" fontId="8" fillId="2" borderId="0" xfId="5" applyNumberFormat="1" applyFont="1" applyFill="1" applyAlignment="1" applyProtection="1">
      <alignment horizontal="center" vertical="center"/>
    </xf>
    <xf numFmtId="172" fontId="10" fillId="2" borderId="29" xfId="8" applyNumberFormat="1" applyFont="1" applyFill="1" applyBorder="1" applyAlignment="1" applyProtection="1">
      <alignment vertical="center"/>
    </xf>
    <xf numFmtId="172" fontId="10" fillId="2" borderId="2" xfId="8" applyNumberFormat="1" applyFont="1" applyFill="1" applyBorder="1" applyAlignment="1" applyProtection="1">
      <alignment vertical="center"/>
    </xf>
    <xf numFmtId="4" fontId="10" fillId="2" borderId="29" xfId="0" applyNumberFormat="1" applyFont="1" applyFill="1" applyBorder="1" applyAlignment="1" applyProtection="1">
      <alignment vertical="center"/>
    </xf>
    <xf numFmtId="172" fontId="10" fillId="2" borderId="3" xfId="8" applyNumberFormat="1" applyFont="1" applyFill="1" applyBorder="1" applyAlignment="1" applyProtection="1">
      <alignment vertical="center"/>
    </xf>
    <xf numFmtId="4" fontId="10" fillId="2" borderId="3" xfId="0" applyNumberFormat="1" applyFont="1" applyFill="1" applyBorder="1" applyAlignment="1" applyProtection="1">
      <alignment vertical="center"/>
    </xf>
    <xf numFmtId="0" fontId="10" fillId="2" borderId="2" xfId="8" applyNumberFormat="1" applyFont="1" applyFill="1" applyBorder="1" applyAlignment="1" applyProtection="1">
      <alignment horizontal="left" vertical="center"/>
    </xf>
    <xf numFmtId="170" fontId="4" fillId="2" borderId="47" xfId="1" applyNumberFormat="1" applyFont="1" applyFill="1" applyBorder="1" applyAlignment="1" applyProtection="1">
      <alignment vertical="top"/>
    </xf>
    <xf numFmtId="170" fontId="4" fillId="2" borderId="9" xfId="1" applyNumberFormat="1" applyFont="1" applyFill="1" applyBorder="1" applyAlignment="1" applyProtection="1">
      <alignment vertical="top"/>
    </xf>
    <xf numFmtId="0" fontId="4" fillId="2" borderId="35" xfId="1" applyNumberFormat="1" applyFont="1" applyFill="1" applyBorder="1" applyAlignment="1" applyProtection="1">
      <alignment horizontal="left" vertical="top"/>
    </xf>
    <xf numFmtId="170" fontId="4" fillId="2" borderId="35" xfId="1" applyNumberFormat="1" applyFont="1" applyFill="1" applyBorder="1" applyAlignment="1" applyProtection="1">
      <alignment horizontal="left" vertical="top"/>
    </xf>
    <xf numFmtId="0" fontId="0" fillId="2" borderId="0" xfId="0" applyFill="1" applyAlignment="1" applyProtection="1">
      <alignment vertical="center"/>
    </xf>
    <xf numFmtId="10" fontId="3" fillId="2" borderId="10" xfId="2" applyNumberFormat="1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43" fontId="2" fillId="2" borderId="4" xfId="3" applyFont="1" applyFill="1" applyBorder="1" applyAlignment="1" applyProtection="1">
      <alignment shrinkToFit="1"/>
    </xf>
    <xf numFmtId="43" fontId="12" fillId="2" borderId="4" xfId="3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left" vertical="center" wrapText="1"/>
    </xf>
    <xf numFmtId="43" fontId="12" fillId="2" borderId="4" xfId="3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left" vertical="center" wrapText="1"/>
    </xf>
    <xf numFmtId="43" fontId="6" fillId="2" borderId="4" xfId="3" applyFont="1" applyFill="1" applyBorder="1" applyAlignment="1" applyProtection="1">
      <alignment shrinkToFit="1"/>
    </xf>
    <xf numFmtId="43" fontId="27" fillId="2" borderId="4" xfId="3" applyFont="1" applyFill="1" applyBorder="1" applyAlignment="1" applyProtection="1">
      <alignment horizontal="right"/>
    </xf>
    <xf numFmtId="43" fontId="2" fillId="2" borderId="4" xfId="3" applyFont="1" applyFill="1" applyBorder="1" applyAlignment="1" applyProtection="1"/>
    <xf numFmtId="43" fontId="12" fillId="2" borderId="4" xfId="3" applyFont="1" applyFill="1" applyBorder="1" applyAlignment="1" applyProtection="1">
      <alignment horizontal="right" vertical="center"/>
    </xf>
    <xf numFmtId="43" fontId="6" fillId="2" borderId="4" xfId="3" applyFont="1" applyFill="1" applyBorder="1" applyAlignment="1" applyProtection="1"/>
    <xf numFmtId="39" fontId="2" fillId="2" borderId="4" xfId="3" applyNumberFormat="1" applyFont="1" applyFill="1" applyBorder="1" applyProtection="1"/>
    <xf numFmtId="0" fontId="12" fillId="2" borderId="3" xfId="0" quotePrefix="1" applyFont="1" applyFill="1" applyBorder="1" applyAlignment="1" applyProtection="1">
      <alignment horizontal="left" vertical="center" wrapText="1"/>
    </xf>
    <xf numFmtId="0" fontId="28" fillId="2" borderId="4" xfId="0" applyFont="1" applyFill="1" applyBorder="1" applyAlignment="1" applyProtection="1">
      <alignment horizontal="center" vertical="center"/>
    </xf>
    <xf numFmtId="43" fontId="28" fillId="2" borderId="4" xfId="3" applyFont="1" applyFill="1" applyBorder="1" applyAlignment="1" applyProtection="1">
      <alignment horizontal="center" vertical="center"/>
    </xf>
    <xf numFmtId="43" fontId="28" fillId="2" borderId="4" xfId="3" applyFont="1" applyFill="1" applyBorder="1" applyAlignment="1" applyProtection="1">
      <alignment horizontal="right" vertical="center"/>
    </xf>
    <xf numFmtId="43" fontId="0" fillId="2" borderId="0" xfId="0" applyNumberFormat="1" applyFill="1" applyAlignment="1" applyProtection="1">
      <alignment vertical="center"/>
    </xf>
    <xf numFmtId="0" fontId="26" fillId="2" borderId="3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43" fontId="2" fillId="2" borderId="4" xfId="3" applyFont="1" applyFill="1" applyBorder="1" applyAlignment="1" applyProtection="1">
      <alignment horizontal="right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29" fillId="2" borderId="4" xfId="5" applyFont="1" applyFill="1" applyBorder="1" applyAlignment="1" applyProtection="1">
      <alignment horizontal="center" vertical="center"/>
    </xf>
    <xf numFmtId="4" fontId="6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1" fillId="2" borderId="3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171" fontId="32" fillId="2" borderId="4" xfId="18" applyFont="1" applyFill="1" applyBorder="1" applyAlignment="1">
      <alignment horizontal="left" vertical="center" wrapText="1"/>
    </xf>
    <xf numFmtId="171" fontId="32" fillId="2" borderId="3" xfId="18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171" fontId="32" fillId="2" borderId="0" xfId="18" applyFont="1" applyFill="1" applyBorder="1" applyAlignment="1">
      <alignment horizontal="left" vertical="center" wrapText="1"/>
    </xf>
    <xf numFmtId="171" fontId="31" fillId="2" borderId="15" xfId="18" applyFont="1" applyFill="1" applyBorder="1" applyAlignment="1">
      <alignment horizontal="left" vertical="center" wrapText="1"/>
    </xf>
    <xf numFmtId="4" fontId="10" fillId="2" borderId="29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4" fontId="10" fillId="2" borderId="3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2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10" fontId="10" fillId="2" borderId="2" xfId="0" applyNumberFormat="1" applyFont="1" applyFill="1" applyBorder="1" applyAlignment="1">
      <alignment horizontal="center" vertical="center"/>
    </xf>
    <xf numFmtId="14" fontId="10" fillId="2" borderId="54" xfId="0" applyNumberFormat="1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left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4" fontId="25" fillId="3" borderId="20" xfId="0" applyNumberFormat="1" applyFont="1" applyFill="1" applyBorder="1" applyAlignment="1" applyProtection="1">
      <alignment horizontal="center" vertical="center"/>
    </xf>
    <xf numFmtId="4" fontId="25" fillId="3" borderId="21" xfId="0" applyNumberFormat="1" applyFont="1" applyFill="1" applyBorder="1" applyAlignment="1" applyProtection="1">
      <alignment horizontal="center" vertical="center"/>
    </xf>
    <xf numFmtId="4" fontId="25" fillId="3" borderId="22" xfId="0" applyNumberFormat="1" applyFon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left" vertical="center"/>
    </xf>
    <xf numFmtId="4" fontId="9" fillId="2" borderId="4" xfId="0" applyNumberFormat="1" applyFont="1" applyFill="1" applyBorder="1" applyAlignment="1" applyProtection="1">
      <alignment horizontal="left" vertical="center"/>
    </xf>
    <xf numFmtId="4" fontId="9" fillId="2" borderId="7" xfId="0" applyNumberFormat="1" applyFont="1" applyFill="1" applyBorder="1" applyAlignment="1" applyProtection="1">
      <alignment horizontal="left" vertical="center"/>
    </xf>
    <xf numFmtId="4" fontId="10" fillId="2" borderId="5" xfId="0" applyNumberFormat="1" applyFont="1" applyFill="1" applyBorder="1" applyAlignment="1" applyProtection="1">
      <alignment horizontal="left" vertical="center"/>
    </xf>
    <xf numFmtId="4" fontId="10" fillId="2" borderId="4" xfId="0" applyNumberFormat="1" applyFont="1" applyFill="1" applyBorder="1" applyAlignment="1" applyProtection="1">
      <alignment horizontal="left" vertical="center"/>
    </xf>
    <xf numFmtId="4" fontId="10" fillId="2" borderId="7" xfId="0" applyNumberFormat="1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Alignment="1" applyProtection="1">
      <alignment horizontal="right" vertical="center"/>
    </xf>
    <xf numFmtId="4" fontId="10" fillId="2" borderId="9" xfId="0" applyNumberFormat="1" applyFont="1" applyFill="1" applyBorder="1" applyAlignment="1" applyProtection="1">
      <alignment horizontal="right" vertical="center"/>
    </xf>
    <xf numFmtId="169" fontId="10" fillId="2" borderId="35" xfId="0" applyNumberFormat="1" applyFont="1" applyFill="1" applyBorder="1" applyAlignment="1" applyProtection="1">
      <alignment horizontal="left" vertical="center"/>
    </xf>
    <xf numFmtId="169" fontId="10" fillId="2" borderId="12" xfId="0" applyNumberFormat="1" applyFont="1" applyFill="1" applyBorder="1" applyAlignment="1" applyProtection="1">
      <alignment horizontal="left" vertical="center"/>
    </xf>
    <xf numFmtId="4" fontId="10" fillId="2" borderId="30" xfId="0" applyNumberFormat="1" applyFont="1" applyFill="1" applyBorder="1" applyAlignment="1" applyProtection="1">
      <alignment horizontal="left" vertical="center"/>
    </xf>
    <xf numFmtId="4" fontId="10" fillId="2" borderId="2" xfId="0" applyNumberFormat="1" applyFont="1" applyFill="1" applyBorder="1" applyAlignment="1" applyProtection="1">
      <alignment horizontal="left" vertical="center"/>
    </xf>
    <xf numFmtId="0" fontId="10" fillId="2" borderId="30" xfId="0" applyNumberFormat="1" applyFont="1" applyFill="1" applyBorder="1" applyAlignment="1" applyProtection="1">
      <alignment horizontal="left" vertical="center"/>
    </xf>
    <xf numFmtId="0" fontId="10" fillId="2" borderId="8" xfId="0" applyNumberFormat="1" applyFont="1" applyFill="1" applyBorder="1" applyAlignment="1" applyProtection="1">
      <alignment horizontal="left" vertical="center"/>
    </xf>
    <xf numFmtId="4" fontId="10" fillId="2" borderId="4" xfId="0" applyNumberFormat="1" applyFont="1" applyFill="1" applyBorder="1" applyAlignment="1" applyProtection="1">
      <alignment horizontal="right" vertical="center"/>
    </xf>
    <xf numFmtId="4" fontId="10" fillId="2" borderId="3" xfId="0" applyNumberFormat="1" applyFont="1" applyFill="1" applyBorder="1" applyAlignment="1" applyProtection="1">
      <alignment horizontal="right" vertical="center"/>
    </xf>
    <xf numFmtId="4" fontId="10" fillId="2" borderId="11" xfId="0" applyNumberFormat="1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2" fillId="2" borderId="44" xfId="5" applyFill="1" applyBorder="1" applyAlignment="1">
      <alignment horizontal="center" vertical="center"/>
    </xf>
    <xf numFmtId="0" fontId="2" fillId="2" borderId="43" xfId="5" applyFill="1" applyBorder="1" applyAlignment="1">
      <alignment horizontal="center" vertical="center"/>
    </xf>
    <xf numFmtId="0" fontId="29" fillId="2" borderId="3" xfId="5" applyFont="1" applyFill="1" applyBorder="1" applyAlignment="1" applyProtection="1">
      <alignment horizontal="center" vertical="center"/>
    </xf>
    <xf numFmtId="0" fontId="29" fillId="2" borderId="2" xfId="5" applyFont="1" applyFill="1" applyBorder="1" applyAlignment="1" applyProtection="1">
      <alignment horizontal="center" vertical="center"/>
    </xf>
    <xf numFmtId="0" fontId="29" fillId="2" borderId="4" xfId="5" applyFont="1" applyFill="1" applyBorder="1" applyAlignment="1" applyProtection="1">
      <alignment horizontal="center" vertical="center"/>
    </xf>
    <xf numFmtId="0" fontId="29" fillId="2" borderId="1" xfId="5" applyFont="1" applyFill="1" applyBorder="1" applyAlignment="1" applyProtection="1">
      <alignment horizontal="center" vertical="center"/>
    </xf>
    <xf numFmtId="0" fontId="29" fillId="2" borderId="6" xfId="5" applyFont="1" applyFill="1" applyBorder="1" applyAlignment="1" applyProtection="1">
      <alignment horizontal="center" vertical="center"/>
    </xf>
    <xf numFmtId="0" fontId="7" fillId="2" borderId="0" xfId="5" applyFont="1" applyFill="1" applyAlignment="1" applyProtection="1">
      <alignment horizontal="center" vertical="center"/>
    </xf>
    <xf numFmtId="4" fontId="9" fillId="2" borderId="0" xfId="5" applyNumberFormat="1" applyFont="1" applyFill="1" applyAlignment="1" applyProtection="1">
      <alignment horizontal="center" vertical="center"/>
    </xf>
    <xf numFmtId="4" fontId="25" fillId="3" borderId="51" xfId="5" applyNumberFormat="1" applyFont="1" applyFill="1" applyBorder="1" applyAlignment="1" applyProtection="1">
      <alignment horizontal="center" vertical="center"/>
    </xf>
    <xf numFmtId="4" fontId="25" fillId="3" borderId="50" xfId="5" applyNumberFormat="1" applyFont="1" applyFill="1" applyBorder="1" applyAlignment="1" applyProtection="1">
      <alignment horizontal="center" vertical="center"/>
    </xf>
    <xf numFmtId="4" fontId="25" fillId="3" borderId="49" xfId="5" applyNumberFormat="1" applyFont="1" applyFill="1" applyBorder="1" applyAlignment="1" applyProtection="1">
      <alignment horizontal="center" vertical="center"/>
    </xf>
    <xf numFmtId="4" fontId="8" fillId="2" borderId="0" xfId="5" applyNumberFormat="1" applyFont="1" applyFill="1" applyBorder="1" applyAlignment="1" applyProtection="1">
      <alignment horizontal="center" vertical="center"/>
    </xf>
    <xf numFmtId="10" fontId="3" fillId="2" borderId="45" xfId="8" applyNumberFormat="1" applyFont="1" applyFill="1" applyBorder="1" applyAlignment="1" applyProtection="1">
      <alignment horizontal="center" vertical="center"/>
    </xf>
    <xf numFmtId="10" fontId="3" fillId="2" borderId="26" xfId="8" applyNumberFormat="1" applyFont="1" applyFill="1" applyBorder="1" applyAlignment="1" applyProtection="1">
      <alignment horizontal="center" vertical="center"/>
    </xf>
    <xf numFmtId="4" fontId="10" fillId="2" borderId="30" xfId="4" applyNumberFormat="1" applyFont="1" applyFill="1" applyBorder="1" applyAlignment="1" applyProtection="1">
      <alignment horizontal="left" vertical="top"/>
    </xf>
    <xf numFmtId="4" fontId="10" fillId="2" borderId="8" xfId="4" applyNumberFormat="1" applyFont="1" applyFill="1" applyBorder="1" applyAlignment="1" applyProtection="1">
      <alignment horizontal="left" vertical="top"/>
    </xf>
    <xf numFmtId="172" fontId="3" fillId="2" borderId="40" xfId="8" applyNumberFormat="1" applyFont="1" applyFill="1" applyBorder="1" applyAlignment="1" applyProtection="1">
      <alignment horizontal="left" vertical="center"/>
    </xf>
    <xf numFmtId="172" fontId="3" fillId="2" borderId="41" xfId="8" applyNumberFormat="1" applyFont="1" applyFill="1" applyBorder="1" applyAlignment="1" applyProtection="1">
      <alignment horizontal="left" vertical="center"/>
    </xf>
    <xf numFmtId="172" fontId="10" fillId="2" borderId="30" xfId="8" applyNumberFormat="1" applyFont="1" applyFill="1" applyBorder="1" applyAlignment="1" applyProtection="1">
      <alignment horizontal="left" vertical="center"/>
    </xf>
    <xf numFmtId="172" fontId="10" fillId="2" borderId="2" xfId="8" applyNumberFormat="1" applyFont="1" applyFill="1" applyBorder="1" applyAlignment="1" applyProtection="1">
      <alignment horizontal="left" vertical="center"/>
    </xf>
    <xf numFmtId="172" fontId="10" fillId="2" borderId="47" xfId="8" applyNumberFormat="1" applyFont="1" applyFill="1" applyBorder="1" applyAlignment="1" applyProtection="1">
      <alignment horizontal="left" vertical="center"/>
    </xf>
    <xf numFmtId="172" fontId="10" fillId="2" borderId="46" xfId="8" applyNumberFormat="1" applyFont="1" applyFill="1" applyBorder="1" applyAlignment="1" applyProtection="1">
      <alignment horizontal="left" vertical="center"/>
    </xf>
    <xf numFmtId="172" fontId="10" fillId="2" borderId="35" xfId="8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4" fontId="7" fillId="2" borderId="0" xfId="0" applyNumberFormat="1" applyFont="1" applyFill="1" applyBorder="1" applyAlignment="1" applyProtection="1">
      <alignment horizontal="center" vertical="center"/>
    </xf>
    <xf numFmtId="4" fontId="8" fillId="2" borderId="0" xfId="0" applyNumberFormat="1" applyFont="1" applyFill="1" applyBorder="1" applyAlignment="1" applyProtection="1">
      <alignment horizontal="center" vertical="center"/>
    </xf>
    <xf numFmtId="4" fontId="25" fillId="3" borderId="4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8" fontId="6" fillId="2" borderId="1" xfId="1" applyNumberFormat="1" applyFont="1" applyFill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4" fontId="15" fillId="2" borderId="4" xfId="0" applyNumberFormat="1" applyFont="1" applyFill="1" applyBorder="1" applyAlignment="1" applyProtection="1">
      <alignment horizontal="left" vertic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3" fillId="2" borderId="18" xfId="0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justify" vertical="top" wrapText="1"/>
    </xf>
    <xf numFmtId="0" fontId="23" fillId="2" borderId="19" xfId="0" applyFont="1" applyFill="1" applyBorder="1" applyAlignment="1">
      <alignment horizontal="justify" vertical="top" wrapText="1"/>
    </xf>
    <xf numFmtId="0" fontId="23" fillId="2" borderId="24" xfId="0" applyFont="1" applyFill="1" applyBorder="1" applyAlignment="1">
      <alignment horizontal="justify" vertical="top" wrapText="1"/>
    </xf>
    <xf numFmtId="0" fontId="23" fillId="2" borderId="25" xfId="0" applyFont="1" applyFill="1" applyBorder="1" applyAlignment="1">
      <alignment horizontal="justify" vertical="top" wrapText="1"/>
    </xf>
    <xf numFmtId="0" fontId="23" fillId="2" borderId="26" xfId="0" applyFont="1" applyFill="1" applyBorder="1" applyAlignment="1">
      <alignment horizontal="justify" vertical="top" wrapText="1"/>
    </xf>
    <xf numFmtId="170" fontId="3" fillId="2" borderId="39" xfId="1" applyNumberFormat="1" applyFont="1" applyFill="1" applyBorder="1" applyAlignment="1" applyProtection="1">
      <alignment horizontal="left" vertical="center" wrapText="1"/>
    </xf>
    <xf numFmtId="170" fontId="3" fillId="2" borderId="40" xfId="1" applyNumberFormat="1" applyFont="1" applyFill="1" applyBorder="1" applyAlignment="1" applyProtection="1">
      <alignment horizontal="left" vertical="center" wrapText="1"/>
    </xf>
    <xf numFmtId="170" fontId="3" fillId="2" borderId="41" xfId="1" applyNumberFormat="1" applyFont="1" applyFill="1" applyBorder="1" applyAlignment="1" applyProtection="1">
      <alignment horizontal="left" vertical="center" wrapText="1"/>
    </xf>
    <xf numFmtId="170" fontId="10" fillId="2" borderId="5" xfId="1" applyNumberFormat="1" applyFont="1" applyFill="1" applyBorder="1" applyAlignment="1" applyProtection="1">
      <alignment horizontal="left" vertical="center" wrapText="1"/>
    </xf>
    <xf numFmtId="170" fontId="10" fillId="2" borderId="4" xfId="1" applyNumberFormat="1" applyFont="1" applyFill="1" applyBorder="1" applyAlignment="1" applyProtection="1">
      <alignment horizontal="left" vertical="center" wrapText="1"/>
    </xf>
    <xf numFmtId="170" fontId="10" fillId="2" borderId="7" xfId="1" applyNumberFormat="1" applyFont="1" applyFill="1" applyBorder="1" applyAlignment="1" applyProtection="1">
      <alignment horizontal="left" vertical="center" wrapText="1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21" fillId="2" borderId="20" xfId="0" applyFont="1" applyFill="1" applyBorder="1" applyAlignment="1">
      <alignment horizontal="right" vertical="center"/>
    </xf>
    <xf numFmtId="0" fontId="21" fillId="2" borderId="37" xfId="0" applyFont="1" applyFill="1" applyBorder="1" applyAlignment="1">
      <alignment horizontal="right" vertical="center"/>
    </xf>
    <xf numFmtId="0" fontId="21" fillId="2" borderId="24" xfId="0" applyFont="1" applyFill="1" applyBorder="1" applyAlignment="1">
      <alignment horizontal="right" vertical="center"/>
    </xf>
    <xf numFmtId="0" fontId="21" fillId="2" borderId="38" xfId="0" applyFont="1" applyFill="1" applyBorder="1" applyAlignment="1">
      <alignment horizontal="right" vertical="center"/>
    </xf>
    <xf numFmtId="10" fontId="22" fillId="2" borderId="27" xfId="2" applyNumberFormat="1" applyFont="1" applyFill="1" applyBorder="1" applyAlignment="1">
      <alignment horizontal="center" vertical="center"/>
    </xf>
    <xf numFmtId="10" fontId="22" fillId="2" borderId="28" xfId="2" applyNumberFormat="1" applyFont="1" applyFill="1" applyBorder="1" applyAlignment="1">
      <alignment horizontal="center" vertical="center"/>
    </xf>
    <xf numFmtId="10" fontId="22" fillId="2" borderId="12" xfId="2" applyNumberFormat="1" applyFont="1" applyFill="1" applyBorder="1" applyAlignment="1">
      <alignment horizontal="center" vertical="center"/>
    </xf>
    <xf numFmtId="10" fontId="22" fillId="2" borderId="13" xfId="2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0" fontId="4" fillId="2" borderId="46" xfId="1" applyNumberFormat="1" applyFont="1" applyFill="1" applyBorder="1" applyAlignment="1" applyProtection="1">
      <alignment horizontal="left" vertical="top"/>
    </xf>
    <xf numFmtId="170" fontId="4" fillId="2" borderId="35" xfId="1" applyNumberFormat="1" applyFont="1" applyFill="1" applyBorder="1" applyAlignment="1" applyProtection="1">
      <alignment horizontal="left" vertical="top"/>
    </xf>
    <xf numFmtId="0" fontId="7" fillId="2" borderId="20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  <xf numFmtId="4" fontId="3" fillId="2" borderId="18" xfId="0" applyNumberFormat="1" applyFont="1" applyFill="1" applyBorder="1" applyAlignment="1" applyProtection="1">
      <alignment horizontal="center" vertical="top"/>
    </xf>
    <xf numFmtId="4" fontId="3" fillId="2" borderId="0" xfId="0" applyNumberFormat="1" applyFont="1" applyFill="1" applyBorder="1" applyAlignment="1" applyProtection="1">
      <alignment horizontal="center" vertical="top"/>
    </xf>
    <xf numFmtId="4" fontId="3" fillId="2" borderId="19" xfId="0" applyNumberFormat="1" applyFont="1" applyFill="1" applyBorder="1" applyAlignment="1" applyProtection="1">
      <alignment horizontal="center" vertical="top"/>
    </xf>
    <xf numFmtId="0" fontId="25" fillId="3" borderId="20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/>
    </xf>
    <xf numFmtId="0" fontId="25" fillId="3" borderId="22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25" fillId="3" borderId="26" xfId="0" applyFont="1" applyFill="1" applyBorder="1" applyAlignment="1">
      <alignment horizontal="center"/>
    </xf>
    <xf numFmtId="171" fontId="32" fillId="2" borderId="3" xfId="18" applyFont="1" applyFill="1" applyBorder="1" applyAlignment="1">
      <alignment horizontal="center" vertical="center" wrapText="1"/>
    </xf>
    <xf numFmtId="171" fontId="32" fillId="2" borderId="8" xfId="18" applyFont="1" applyFill="1" applyBorder="1" applyAlignment="1">
      <alignment horizontal="center" vertical="center" wrapText="1"/>
    </xf>
    <xf numFmtId="171" fontId="31" fillId="2" borderId="53" xfId="18" applyFont="1" applyFill="1" applyBorder="1" applyAlignment="1">
      <alignment horizontal="center" vertical="center" wrapText="1"/>
    </xf>
    <xf numFmtId="171" fontId="31" fillId="2" borderId="49" xfId="18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4" fontId="6" fillId="2" borderId="39" xfId="0" applyNumberFormat="1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31" fillId="2" borderId="51" xfId="0" applyFont="1" applyFill="1" applyBorder="1" applyAlignment="1">
      <alignment horizontal="center" vertical="center" wrapText="1"/>
    </xf>
    <xf numFmtId="0" fontId="31" fillId="2" borderId="50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4" fontId="7" fillId="2" borderId="51" xfId="0" applyNumberFormat="1" applyFont="1" applyFill="1" applyBorder="1" applyAlignment="1">
      <alignment horizontal="center" vertical="center" wrapText="1"/>
    </xf>
    <xf numFmtId="4" fontId="7" fillId="2" borderId="50" xfId="0" applyNumberFormat="1" applyFont="1" applyFill="1" applyBorder="1" applyAlignment="1">
      <alignment horizontal="center" vertical="center" wrapText="1"/>
    </xf>
    <xf numFmtId="4" fontId="7" fillId="2" borderId="49" xfId="0" applyNumberFormat="1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4" fontId="10" fillId="2" borderId="30" xfId="0" applyNumberFormat="1" applyFont="1" applyFill="1" applyBorder="1" applyAlignment="1">
      <alignment horizontal="center" vertical="center"/>
    </xf>
    <xf numFmtId="4" fontId="2" fillId="2" borderId="29" xfId="0" applyNumberFormat="1" applyFont="1" applyFill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 wrapText="1"/>
    </xf>
  </cellXfs>
  <cellStyles count="24">
    <cellStyle name="Moeda" xfId="1" builtinId="4"/>
    <cellStyle name="Moeda 2" xfId="9"/>
    <cellStyle name="Moeda 3" xfId="8"/>
    <cellStyle name="Normal" xfId="0" builtinId="0"/>
    <cellStyle name="Normal 2" xfId="4"/>
    <cellStyle name="Normal 3 2" xfId="10"/>
    <cellStyle name="Normal 3 3" xfId="5"/>
    <cellStyle name="Normal 3 4" xfId="11"/>
    <cellStyle name="Normal 3 5" xfId="12"/>
    <cellStyle name="Normal 3 6" xfId="13"/>
    <cellStyle name="Normal 6" xfId="14"/>
    <cellStyle name="Normal 8" xfId="15"/>
    <cellStyle name="Porcentagem" xfId="2" builtinId="5"/>
    <cellStyle name="Porcentagem 3" xfId="16"/>
    <cellStyle name="Porcentagem 4" xfId="17"/>
    <cellStyle name="Separador de milhares" xfId="3" builtinId="3"/>
    <cellStyle name="Separador de milhares 2" xfId="7"/>
    <cellStyle name="Separador de milhares 3 2" xfId="18"/>
    <cellStyle name="Separador de milhares 3 3" xfId="6"/>
    <cellStyle name="Separador de milhares 3 4" xfId="19"/>
    <cellStyle name="Separador de milhares 3 5" xfId="20"/>
    <cellStyle name="Separador de milhares 3 6" xfId="21"/>
    <cellStyle name="Separador de milhares 6" xfId="22"/>
    <cellStyle name="Separador de milhares 8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dirlei\Meus%20documentos\Downloads\OR&#199;AMENTO%20INC&#202;NDIO%20TEATRO%20-%2005.04.16%20(1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TOTAL"/>
      <sheetName val="CRONOGRAMA"/>
      <sheetName val="BDI"/>
    </sheetNames>
    <sheetDataSet>
      <sheetData sheetId="0" refreshError="1"/>
      <sheetData sheetId="1">
        <row r="28">
          <cell r="C28">
            <v>228000.00267599997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3.bin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topLeftCell="A52" zoomScaleSheetLayoutView="100" workbookViewId="0">
      <selection activeCell="C23" sqref="C23"/>
    </sheetView>
  </sheetViews>
  <sheetFormatPr defaultRowHeight="12.75"/>
  <cols>
    <col min="1" max="1" width="15.5703125" style="181" customWidth="1"/>
    <col min="2" max="2" width="9.140625" style="181"/>
    <col min="3" max="3" width="58.7109375" style="181" customWidth="1"/>
    <col min="4" max="4" width="9.140625" style="181"/>
    <col min="5" max="5" width="11" style="181" customWidth="1"/>
    <col min="6" max="6" width="11.85546875" style="181" bestFit="1" customWidth="1"/>
    <col min="7" max="7" width="16.5703125" style="181" customWidth="1"/>
    <col min="8" max="8" width="10.42578125" style="181" customWidth="1"/>
    <col min="9" max="9" width="16.7109375" style="181" customWidth="1"/>
    <col min="10" max="10" width="10.28515625" style="181" bestFit="1" customWidth="1"/>
    <col min="11" max="16384" width="9.140625" style="181"/>
  </cols>
  <sheetData>
    <row r="1" spans="1:9" ht="23.25">
      <c r="A1" s="236" t="s">
        <v>60</v>
      </c>
      <c r="B1" s="236"/>
      <c r="C1" s="236"/>
      <c r="D1" s="236"/>
      <c r="E1" s="236"/>
      <c r="F1" s="236"/>
      <c r="G1" s="236"/>
      <c r="H1" s="236"/>
      <c r="I1" s="236"/>
    </row>
    <row r="2" spans="1:9" ht="23.25">
      <c r="A2" s="237" t="s">
        <v>85</v>
      </c>
      <c r="B2" s="237"/>
      <c r="C2" s="237"/>
      <c r="D2" s="237"/>
      <c r="E2" s="237"/>
      <c r="F2" s="237"/>
      <c r="G2" s="237"/>
      <c r="H2" s="237"/>
      <c r="I2" s="237"/>
    </row>
    <row r="3" spans="1:9" ht="13.5" thickBot="1">
      <c r="A3" s="238"/>
      <c r="B3" s="238"/>
      <c r="C3" s="238"/>
      <c r="D3" s="238"/>
      <c r="E3" s="238"/>
      <c r="F3" s="238"/>
      <c r="G3" s="238"/>
      <c r="H3" s="238"/>
      <c r="I3" s="238"/>
    </row>
    <row r="4" spans="1:9" ht="23.25">
      <c r="A4" s="239" t="s">
        <v>4</v>
      </c>
      <c r="B4" s="240"/>
      <c r="C4" s="240"/>
      <c r="D4" s="240"/>
      <c r="E4" s="240"/>
      <c r="F4" s="240"/>
      <c r="G4" s="240"/>
      <c r="H4" s="240"/>
      <c r="I4" s="241"/>
    </row>
    <row r="5" spans="1:9">
      <c r="A5" s="242"/>
      <c r="B5" s="243"/>
      <c r="C5" s="243"/>
      <c r="D5" s="243"/>
      <c r="E5" s="243"/>
      <c r="F5" s="243"/>
      <c r="G5" s="243"/>
      <c r="H5" s="243"/>
      <c r="I5" s="244"/>
    </row>
    <row r="6" spans="1:9" ht="18">
      <c r="A6" s="245" t="s">
        <v>214</v>
      </c>
      <c r="B6" s="246"/>
      <c r="C6" s="246"/>
      <c r="D6" s="246"/>
      <c r="E6" s="246"/>
      <c r="F6" s="246"/>
      <c r="G6" s="246"/>
      <c r="H6" s="246"/>
      <c r="I6" s="247"/>
    </row>
    <row r="7" spans="1:9" ht="15">
      <c r="A7" s="248" t="s">
        <v>217</v>
      </c>
      <c r="B7" s="249"/>
      <c r="C7" s="249"/>
      <c r="D7" s="249"/>
      <c r="E7" s="249"/>
      <c r="F7" s="249"/>
      <c r="G7" s="249"/>
      <c r="H7" s="249"/>
      <c r="I7" s="250"/>
    </row>
    <row r="8" spans="1:9" ht="15">
      <c r="A8" s="248" t="s">
        <v>240</v>
      </c>
      <c r="B8" s="249"/>
      <c r="C8" s="249"/>
      <c r="D8" s="249"/>
      <c r="E8" s="249"/>
      <c r="F8" s="259" t="s">
        <v>86</v>
      </c>
      <c r="G8" s="259"/>
      <c r="H8" s="260"/>
      <c r="I8" s="2">
        <v>42522</v>
      </c>
    </row>
    <row r="9" spans="1:9" ht="15">
      <c r="A9" s="173" t="s">
        <v>311</v>
      </c>
      <c r="B9" s="255" t="s">
        <v>312</v>
      </c>
      <c r="C9" s="256"/>
      <c r="D9" s="175" t="s">
        <v>314</v>
      </c>
      <c r="E9" s="255" t="s">
        <v>315</v>
      </c>
      <c r="F9" s="256"/>
      <c r="G9" s="175" t="s">
        <v>215</v>
      </c>
      <c r="H9" s="257">
        <v>4617665</v>
      </c>
      <c r="I9" s="258"/>
    </row>
    <row r="10" spans="1:9" ht="16.5" thickBot="1">
      <c r="A10" s="261" t="s">
        <v>216</v>
      </c>
      <c r="B10" s="262"/>
      <c r="C10" s="262"/>
      <c r="D10" s="251" t="s">
        <v>87</v>
      </c>
      <c r="E10" s="252"/>
      <c r="F10" s="253">
        <v>42503</v>
      </c>
      <c r="G10" s="254"/>
      <c r="H10" s="3" t="s">
        <v>5</v>
      </c>
      <c r="I10" s="182">
        <v>0.27139999999999997</v>
      </c>
    </row>
    <row r="11" spans="1:9" ht="15.75" thickBot="1">
      <c r="B11" s="4"/>
      <c r="C11" s="4"/>
      <c r="D11" s="4"/>
      <c r="E11" s="4"/>
      <c r="F11" s="4"/>
      <c r="G11" s="4"/>
      <c r="H11" s="4"/>
      <c r="I11" s="4"/>
    </row>
    <row r="12" spans="1:9">
      <c r="A12" s="234" t="s">
        <v>88</v>
      </c>
      <c r="B12" s="269" t="s">
        <v>6</v>
      </c>
      <c r="C12" s="269" t="s">
        <v>7</v>
      </c>
      <c r="D12" s="269" t="s">
        <v>8</v>
      </c>
      <c r="E12" s="269" t="s">
        <v>0</v>
      </c>
      <c r="F12" s="265" t="s">
        <v>9</v>
      </c>
      <c r="G12" s="266"/>
      <c r="H12" s="267" t="s">
        <v>10</v>
      </c>
      <c r="I12" s="268"/>
    </row>
    <row r="13" spans="1:9">
      <c r="A13" s="235"/>
      <c r="B13" s="270"/>
      <c r="C13" s="270"/>
      <c r="D13" s="270"/>
      <c r="E13" s="270"/>
      <c r="F13" s="5" t="s">
        <v>3</v>
      </c>
      <c r="G13" s="6" t="s">
        <v>2</v>
      </c>
      <c r="H13" s="5" t="s">
        <v>3</v>
      </c>
      <c r="I13" s="7" t="s">
        <v>2</v>
      </c>
    </row>
    <row r="14" spans="1:9">
      <c r="A14" s="183"/>
      <c r="B14" s="10">
        <v>1</v>
      </c>
      <c r="C14" s="111" t="s">
        <v>31</v>
      </c>
      <c r="D14" s="8" t="s">
        <v>32</v>
      </c>
      <c r="E14" s="9" t="s">
        <v>32</v>
      </c>
      <c r="F14" s="5"/>
      <c r="G14" s="6"/>
      <c r="H14" s="5"/>
      <c r="I14" s="7"/>
    </row>
    <row r="15" spans="1:9" s="188" customFormat="1" ht="24">
      <c r="A15" s="183" t="s">
        <v>218</v>
      </c>
      <c r="B15" s="184" t="s">
        <v>11</v>
      </c>
      <c r="C15" s="185" t="s">
        <v>219</v>
      </c>
      <c r="D15" s="184" t="s">
        <v>126</v>
      </c>
      <c r="E15" s="186">
        <v>56</v>
      </c>
      <c r="F15" s="187">
        <v>19.95</v>
      </c>
      <c r="G15" s="8">
        <f>F15*E15</f>
        <v>1117.2</v>
      </c>
      <c r="H15" s="8">
        <f>F15+F15*$I$10</f>
        <v>25.364429999999999</v>
      </c>
      <c r="I15" s="115">
        <f>H15*E15</f>
        <v>1420.4080799999999</v>
      </c>
    </row>
    <row r="16" spans="1:9" ht="24">
      <c r="A16" s="183" t="s">
        <v>220</v>
      </c>
      <c r="B16" s="184" t="s">
        <v>12</v>
      </c>
      <c r="C16" s="189" t="s">
        <v>122</v>
      </c>
      <c r="D16" s="184" t="s">
        <v>125</v>
      </c>
      <c r="E16" s="186">
        <v>11</v>
      </c>
      <c r="F16" s="187">
        <v>43.18</v>
      </c>
      <c r="G16" s="8">
        <f>F16*E16</f>
        <v>474.98</v>
      </c>
      <c r="H16" s="8">
        <f>F16+F16*$I$10</f>
        <v>54.899051999999998</v>
      </c>
      <c r="I16" s="115">
        <f t="shared" ref="I16:I78" si="0">H16*E16</f>
        <v>603.88957199999993</v>
      </c>
    </row>
    <row r="17" spans="1:9">
      <c r="A17" s="183" t="s">
        <v>212</v>
      </c>
      <c r="B17" s="184" t="s">
        <v>13</v>
      </c>
      <c r="C17" s="189" t="s">
        <v>123</v>
      </c>
      <c r="D17" s="184" t="s">
        <v>126</v>
      </c>
      <c r="E17" s="186">
        <v>3.6</v>
      </c>
      <c r="F17" s="190">
        <v>275</v>
      </c>
      <c r="G17" s="8">
        <f t="shared" ref="G17:G78" si="1">F17*E17</f>
        <v>990</v>
      </c>
      <c r="H17" s="8">
        <f t="shared" ref="H17:H79" si="2">F17+F17*$I$10</f>
        <v>349.63499999999999</v>
      </c>
      <c r="I17" s="115">
        <f t="shared" si="0"/>
        <v>1258.6859999999999</v>
      </c>
    </row>
    <row r="18" spans="1:9">
      <c r="A18" s="183" t="s">
        <v>212</v>
      </c>
      <c r="B18" s="184" t="s">
        <v>14</v>
      </c>
      <c r="C18" s="189" t="s">
        <v>124</v>
      </c>
      <c r="D18" s="184" t="s">
        <v>127</v>
      </c>
      <c r="E18" s="186">
        <v>8</v>
      </c>
      <c r="F18" s="190">
        <v>164.27969999999999</v>
      </c>
      <c r="G18" s="8">
        <f t="shared" si="1"/>
        <v>1314.2375999999999</v>
      </c>
      <c r="H18" s="8">
        <f t="shared" si="2"/>
        <v>208.86521058</v>
      </c>
      <c r="I18" s="115">
        <f t="shared" si="0"/>
        <v>1670.92168464</v>
      </c>
    </row>
    <row r="19" spans="1:9">
      <c r="A19" s="183"/>
      <c r="B19" s="103"/>
      <c r="C19" s="109" t="s">
        <v>33</v>
      </c>
      <c r="D19" s="5"/>
      <c r="E19" s="12"/>
      <c r="F19" s="12"/>
      <c r="G19" s="5">
        <f>SUM(G15:G18)</f>
        <v>3896.4176000000002</v>
      </c>
      <c r="H19" s="5"/>
      <c r="I19" s="13">
        <f>SUM(I15:I18)</f>
        <v>4953.9053366400003</v>
      </c>
    </row>
    <row r="20" spans="1:9">
      <c r="A20" s="183"/>
      <c r="B20" s="103"/>
      <c r="C20" s="112"/>
      <c r="D20" s="8"/>
      <c r="E20" s="9"/>
      <c r="F20" s="9"/>
      <c r="G20" s="8"/>
      <c r="H20" s="8"/>
      <c r="I20" s="115"/>
    </row>
    <row r="21" spans="1:9">
      <c r="A21" s="183"/>
      <c r="B21" s="10">
        <v>2</v>
      </c>
      <c r="C21" s="191" t="s">
        <v>128</v>
      </c>
      <c r="D21" s="6"/>
      <c r="E21" s="192"/>
      <c r="F21" s="193"/>
      <c r="G21" s="8"/>
      <c r="H21" s="8"/>
      <c r="I21" s="115"/>
    </row>
    <row r="22" spans="1:9">
      <c r="A22" s="183" t="s">
        <v>221</v>
      </c>
      <c r="B22" s="103" t="s">
        <v>15</v>
      </c>
      <c r="C22" s="189" t="s">
        <v>222</v>
      </c>
      <c r="D22" s="105" t="s">
        <v>126</v>
      </c>
      <c r="E22" s="194">
        <v>5.2</v>
      </c>
      <c r="F22" s="190">
        <v>64.510000000000005</v>
      </c>
      <c r="G22" s="8">
        <f t="shared" si="1"/>
        <v>335.45200000000006</v>
      </c>
      <c r="H22" s="8">
        <f t="shared" si="2"/>
        <v>82.018014000000008</v>
      </c>
      <c r="I22" s="115">
        <f t="shared" si="0"/>
        <v>426.49367280000007</v>
      </c>
    </row>
    <row r="23" spans="1:9">
      <c r="A23" s="183" t="s">
        <v>223</v>
      </c>
      <c r="B23" s="103" t="s">
        <v>16</v>
      </c>
      <c r="C23" s="189" t="s">
        <v>129</v>
      </c>
      <c r="D23" s="105" t="s">
        <v>126</v>
      </c>
      <c r="E23" s="194">
        <v>12.5</v>
      </c>
      <c r="F23" s="190">
        <v>66.97</v>
      </c>
      <c r="G23" s="8">
        <f t="shared" si="1"/>
        <v>837.125</v>
      </c>
      <c r="H23" s="8">
        <f t="shared" si="2"/>
        <v>85.145657999999997</v>
      </c>
      <c r="I23" s="115">
        <f t="shared" si="0"/>
        <v>1064.320725</v>
      </c>
    </row>
    <row r="24" spans="1:9">
      <c r="A24" s="183" t="s">
        <v>225</v>
      </c>
      <c r="B24" s="103" t="s">
        <v>17</v>
      </c>
      <c r="C24" s="189" t="s">
        <v>130</v>
      </c>
      <c r="D24" s="105" t="s">
        <v>125</v>
      </c>
      <c r="E24" s="194">
        <v>0.56999999999999995</v>
      </c>
      <c r="F24" s="190">
        <v>386.8</v>
      </c>
      <c r="G24" s="8">
        <f t="shared" si="1"/>
        <v>220.476</v>
      </c>
      <c r="H24" s="8">
        <f t="shared" si="2"/>
        <v>491.77751999999998</v>
      </c>
      <c r="I24" s="115">
        <f t="shared" si="0"/>
        <v>280.31318639999995</v>
      </c>
    </row>
    <row r="25" spans="1:9">
      <c r="A25" s="183" t="s">
        <v>224</v>
      </c>
      <c r="B25" s="103" t="s">
        <v>18</v>
      </c>
      <c r="C25" s="189" t="s">
        <v>131</v>
      </c>
      <c r="D25" s="105" t="s">
        <v>125</v>
      </c>
      <c r="E25" s="194">
        <v>4.4000000000000004</v>
      </c>
      <c r="F25" s="190">
        <v>398.21</v>
      </c>
      <c r="G25" s="8">
        <f t="shared" si="1"/>
        <v>1752.124</v>
      </c>
      <c r="H25" s="8">
        <f t="shared" si="2"/>
        <v>506.28419399999996</v>
      </c>
      <c r="I25" s="115">
        <f t="shared" si="0"/>
        <v>2227.6504535999998</v>
      </c>
    </row>
    <row r="26" spans="1:9" ht="24">
      <c r="A26" s="183" t="s">
        <v>93</v>
      </c>
      <c r="B26" s="103" t="s">
        <v>19</v>
      </c>
      <c r="C26" s="189" t="s">
        <v>132</v>
      </c>
      <c r="D26" s="105" t="s">
        <v>127</v>
      </c>
      <c r="E26" s="194">
        <v>1</v>
      </c>
      <c r="F26" s="195">
        <v>712.33</v>
      </c>
      <c r="G26" s="8">
        <f>F26*E26</f>
        <v>712.33</v>
      </c>
      <c r="H26" s="8">
        <f t="shared" si="2"/>
        <v>905.65636200000006</v>
      </c>
      <c r="I26" s="115">
        <f t="shared" si="0"/>
        <v>905.65636200000006</v>
      </c>
    </row>
    <row r="27" spans="1:9">
      <c r="A27" s="183"/>
      <c r="B27" s="10"/>
      <c r="C27" s="11" t="s">
        <v>34</v>
      </c>
      <c r="D27" s="18"/>
      <c r="E27" s="14"/>
      <c r="F27" s="9"/>
      <c r="G27" s="5">
        <f>SUM(G22:G26)</f>
        <v>3857.5069999999996</v>
      </c>
      <c r="H27" s="5"/>
      <c r="I27" s="13">
        <f>SUM(I22:I26)</f>
        <v>4904.4343997999995</v>
      </c>
    </row>
    <row r="28" spans="1:9">
      <c r="A28" s="183"/>
      <c r="B28" s="103"/>
      <c r="C28" s="113"/>
      <c r="D28" s="114"/>
      <c r="E28" s="116"/>
      <c r="F28" s="9"/>
      <c r="G28" s="8"/>
      <c r="H28" s="8"/>
      <c r="I28" s="115"/>
    </row>
    <row r="29" spans="1:9">
      <c r="A29" s="183"/>
      <c r="B29" s="10">
        <v>3</v>
      </c>
      <c r="C29" s="191" t="s">
        <v>133</v>
      </c>
      <c r="D29" s="6"/>
      <c r="E29" s="196"/>
      <c r="F29" s="193"/>
      <c r="G29" s="8"/>
      <c r="H29" s="8"/>
      <c r="I29" s="115"/>
    </row>
    <row r="30" spans="1:9" ht="24">
      <c r="A30" s="183" t="s">
        <v>93</v>
      </c>
      <c r="B30" s="103" t="s">
        <v>20</v>
      </c>
      <c r="C30" s="189" t="s">
        <v>134</v>
      </c>
      <c r="D30" s="105" t="s">
        <v>126</v>
      </c>
      <c r="E30" s="194">
        <v>13.74</v>
      </c>
      <c r="F30" s="190">
        <v>124.88</v>
      </c>
      <c r="G30" s="8">
        <f t="shared" si="1"/>
        <v>1715.8512000000001</v>
      </c>
      <c r="H30" s="8">
        <f t="shared" si="2"/>
        <v>158.77243199999998</v>
      </c>
      <c r="I30" s="115">
        <f t="shared" si="0"/>
        <v>2181.5332156799996</v>
      </c>
    </row>
    <row r="31" spans="1:9" ht="36">
      <c r="A31" s="183" t="s">
        <v>226</v>
      </c>
      <c r="B31" s="103" t="s">
        <v>21</v>
      </c>
      <c r="C31" s="189" t="s">
        <v>135</v>
      </c>
      <c r="D31" s="105" t="s">
        <v>126</v>
      </c>
      <c r="E31" s="194">
        <v>120.26</v>
      </c>
      <c r="F31" s="190">
        <v>98.2</v>
      </c>
      <c r="G31" s="8">
        <f t="shared" si="1"/>
        <v>11809.532000000001</v>
      </c>
      <c r="H31" s="8">
        <f t="shared" si="2"/>
        <v>124.85148000000001</v>
      </c>
      <c r="I31" s="115">
        <f t="shared" si="0"/>
        <v>15014.638984800002</v>
      </c>
    </row>
    <row r="32" spans="1:9" ht="24">
      <c r="A32" s="183" t="s">
        <v>227</v>
      </c>
      <c r="B32" s="103" t="s">
        <v>35</v>
      </c>
      <c r="C32" s="189" t="s">
        <v>136</v>
      </c>
      <c r="D32" s="105" t="s">
        <v>126</v>
      </c>
      <c r="E32" s="194">
        <v>3.6</v>
      </c>
      <c r="F32" s="190">
        <v>99.53</v>
      </c>
      <c r="G32" s="8">
        <f t="shared" si="1"/>
        <v>358.30799999999999</v>
      </c>
      <c r="H32" s="8">
        <f t="shared" si="2"/>
        <v>126.54244199999999</v>
      </c>
      <c r="I32" s="115">
        <f t="shared" si="0"/>
        <v>455.5527912</v>
      </c>
    </row>
    <row r="33" spans="1:9" ht="24">
      <c r="A33" s="183" t="s">
        <v>93</v>
      </c>
      <c r="B33" s="103" t="s">
        <v>36</v>
      </c>
      <c r="C33" s="189" t="s">
        <v>231</v>
      </c>
      <c r="D33" s="105" t="s">
        <v>126</v>
      </c>
      <c r="E33" s="194">
        <v>26.55</v>
      </c>
      <c r="F33" s="190">
        <v>177.4</v>
      </c>
      <c r="G33" s="8">
        <f t="shared" si="1"/>
        <v>4709.97</v>
      </c>
      <c r="H33" s="8">
        <f t="shared" si="2"/>
        <v>225.54635999999999</v>
      </c>
      <c r="I33" s="115">
        <f t="shared" si="0"/>
        <v>5988.2558579999995</v>
      </c>
    </row>
    <row r="34" spans="1:9">
      <c r="A34" s="183" t="s">
        <v>93</v>
      </c>
      <c r="B34" s="103" t="s">
        <v>37</v>
      </c>
      <c r="C34" s="189" t="s">
        <v>137</v>
      </c>
      <c r="D34" s="105" t="s">
        <v>126</v>
      </c>
      <c r="E34" s="194">
        <v>106</v>
      </c>
      <c r="F34" s="190">
        <v>80.3</v>
      </c>
      <c r="G34" s="8">
        <f t="shared" si="1"/>
        <v>8511.7999999999993</v>
      </c>
      <c r="H34" s="8">
        <f t="shared" si="2"/>
        <v>102.09341999999999</v>
      </c>
      <c r="I34" s="115">
        <f t="shared" si="0"/>
        <v>10821.90252</v>
      </c>
    </row>
    <row r="35" spans="1:9">
      <c r="A35" s="183"/>
      <c r="B35" s="103"/>
      <c r="C35" s="16" t="s">
        <v>38</v>
      </c>
      <c r="D35" s="114"/>
      <c r="E35" s="116"/>
      <c r="F35" s="9"/>
      <c r="G35" s="5">
        <f>SUM(G30:G34)</f>
        <v>27105.461200000002</v>
      </c>
      <c r="H35" s="5"/>
      <c r="I35" s="13">
        <f>SUM(I30:I34)</f>
        <v>34461.883369679999</v>
      </c>
    </row>
    <row r="36" spans="1:9">
      <c r="A36" s="183"/>
      <c r="B36" s="103"/>
      <c r="C36" s="104"/>
      <c r="D36" s="114"/>
      <c r="E36" s="116"/>
      <c r="F36" s="9"/>
      <c r="G36" s="8"/>
      <c r="H36" s="8"/>
      <c r="I36" s="115"/>
    </row>
    <row r="37" spans="1:9">
      <c r="A37" s="183"/>
      <c r="B37" s="103">
        <v>4</v>
      </c>
      <c r="C37" s="191" t="s">
        <v>138</v>
      </c>
      <c r="D37" s="6"/>
      <c r="E37" s="196"/>
      <c r="F37" s="193"/>
      <c r="G37" s="8"/>
      <c r="H37" s="8"/>
      <c r="I37" s="115"/>
    </row>
    <row r="38" spans="1:9">
      <c r="A38" s="183" t="s">
        <v>228</v>
      </c>
      <c r="B38" s="103" t="s">
        <v>22</v>
      </c>
      <c r="C38" s="189" t="s">
        <v>139</v>
      </c>
      <c r="D38" s="105" t="s">
        <v>126</v>
      </c>
      <c r="E38" s="194">
        <v>11.1</v>
      </c>
      <c r="F38" s="190">
        <v>27.88</v>
      </c>
      <c r="G38" s="8">
        <f t="shared" si="1"/>
        <v>309.46799999999996</v>
      </c>
      <c r="H38" s="8">
        <f t="shared" si="2"/>
        <v>35.446632000000001</v>
      </c>
      <c r="I38" s="115">
        <f t="shared" si="0"/>
        <v>393.45761520000002</v>
      </c>
    </row>
    <row r="39" spans="1:9">
      <c r="A39" s="183" t="s">
        <v>227</v>
      </c>
      <c r="B39" s="103" t="s">
        <v>39</v>
      </c>
      <c r="C39" s="189" t="s">
        <v>140</v>
      </c>
      <c r="D39" s="105" t="s">
        <v>126</v>
      </c>
      <c r="E39" s="194">
        <v>15.6</v>
      </c>
      <c r="F39" s="190">
        <v>99.53</v>
      </c>
      <c r="G39" s="8">
        <f t="shared" si="1"/>
        <v>1552.6679999999999</v>
      </c>
      <c r="H39" s="8">
        <f t="shared" si="2"/>
        <v>126.54244199999999</v>
      </c>
      <c r="I39" s="115">
        <f t="shared" si="0"/>
        <v>1974.0620951999999</v>
      </c>
    </row>
    <row r="40" spans="1:9">
      <c r="A40" s="183"/>
      <c r="B40" s="209"/>
      <c r="C40" s="24" t="s">
        <v>40</v>
      </c>
      <c r="D40" s="209"/>
      <c r="E40" s="14"/>
      <c r="F40" s="9"/>
      <c r="G40" s="5">
        <f>SUM(G38:G39)</f>
        <v>1862.136</v>
      </c>
      <c r="H40" s="5"/>
      <c r="I40" s="13">
        <f>SUM(I38:I39)</f>
        <v>2367.5197103999999</v>
      </c>
    </row>
    <row r="41" spans="1:9">
      <c r="A41" s="183"/>
      <c r="B41" s="10"/>
      <c r="C41" s="11"/>
      <c r="D41" s="18"/>
      <c r="E41" s="12"/>
      <c r="F41" s="9"/>
      <c r="G41" s="8"/>
      <c r="H41" s="8"/>
      <c r="I41" s="115"/>
    </row>
    <row r="42" spans="1:9">
      <c r="A42" s="183"/>
      <c r="B42" s="10">
        <v>5</v>
      </c>
      <c r="C42" s="191" t="s">
        <v>141</v>
      </c>
      <c r="D42" s="6"/>
      <c r="E42" s="196"/>
      <c r="F42" s="193"/>
      <c r="G42" s="8"/>
      <c r="H42" s="8"/>
      <c r="I42" s="115"/>
    </row>
    <row r="43" spans="1:9" ht="24">
      <c r="A43" s="183" t="s">
        <v>93</v>
      </c>
      <c r="B43" s="103" t="s">
        <v>23</v>
      </c>
      <c r="C43" s="189" t="s">
        <v>142</v>
      </c>
      <c r="D43" s="105" t="s">
        <v>127</v>
      </c>
      <c r="E43" s="194">
        <v>5</v>
      </c>
      <c r="F43" s="190">
        <v>123.33</v>
      </c>
      <c r="G43" s="8">
        <f t="shared" si="1"/>
        <v>616.65</v>
      </c>
      <c r="H43" s="8">
        <f t="shared" si="2"/>
        <v>156.801762</v>
      </c>
      <c r="I43" s="115">
        <f t="shared" si="0"/>
        <v>784.00881000000004</v>
      </c>
    </row>
    <row r="44" spans="1:9" ht="48">
      <c r="A44" s="183" t="s">
        <v>93</v>
      </c>
      <c r="B44" s="103" t="s">
        <v>146</v>
      </c>
      <c r="C44" s="189" t="s">
        <v>143</v>
      </c>
      <c r="D44" s="105" t="s">
        <v>126</v>
      </c>
      <c r="E44" s="8">
        <v>14.4</v>
      </c>
      <c r="F44" s="187">
        <v>593.33000000000004</v>
      </c>
      <c r="G44" s="8">
        <f t="shared" si="1"/>
        <v>8543.9520000000011</v>
      </c>
      <c r="H44" s="8">
        <f t="shared" si="2"/>
        <v>754.35976200000005</v>
      </c>
      <c r="I44" s="115">
        <f t="shared" si="0"/>
        <v>10862.7805728</v>
      </c>
    </row>
    <row r="45" spans="1:9" ht="24">
      <c r="A45" s="183" t="s">
        <v>93</v>
      </c>
      <c r="B45" s="103" t="s">
        <v>147</v>
      </c>
      <c r="C45" s="189" t="s">
        <v>144</v>
      </c>
      <c r="D45" s="105" t="s">
        <v>127</v>
      </c>
      <c r="E45" s="8">
        <v>1</v>
      </c>
      <c r="F45" s="187">
        <v>1375.66</v>
      </c>
      <c r="G45" s="8">
        <f t="shared" si="1"/>
        <v>1375.66</v>
      </c>
      <c r="H45" s="8">
        <f t="shared" si="2"/>
        <v>1749.014124</v>
      </c>
      <c r="I45" s="115">
        <f t="shared" si="0"/>
        <v>1749.014124</v>
      </c>
    </row>
    <row r="46" spans="1:9" ht="48">
      <c r="A46" s="183" t="s">
        <v>93</v>
      </c>
      <c r="B46" s="103" t="s">
        <v>148</v>
      </c>
      <c r="C46" s="189" t="s">
        <v>229</v>
      </c>
      <c r="D46" s="105" t="s">
        <v>127</v>
      </c>
      <c r="E46" s="8">
        <v>1</v>
      </c>
      <c r="F46" s="187">
        <v>912.77</v>
      </c>
      <c r="G46" s="8">
        <f t="shared" si="1"/>
        <v>912.77</v>
      </c>
      <c r="H46" s="8">
        <f t="shared" si="2"/>
        <v>1160.495778</v>
      </c>
      <c r="I46" s="115">
        <f t="shared" si="0"/>
        <v>1160.495778</v>
      </c>
    </row>
    <row r="47" spans="1:9" ht="24">
      <c r="A47" s="183" t="s">
        <v>93</v>
      </c>
      <c r="B47" s="103" t="s">
        <v>149</v>
      </c>
      <c r="C47" s="189" t="s">
        <v>145</v>
      </c>
      <c r="D47" s="105" t="s">
        <v>127</v>
      </c>
      <c r="E47" s="8">
        <v>9</v>
      </c>
      <c r="F47" s="187">
        <v>531.1</v>
      </c>
      <c r="G47" s="8">
        <f t="shared" si="1"/>
        <v>4779.9000000000005</v>
      </c>
      <c r="H47" s="8">
        <f t="shared" si="2"/>
        <v>675.24054000000001</v>
      </c>
      <c r="I47" s="115">
        <f t="shared" si="0"/>
        <v>6077.1648599999999</v>
      </c>
    </row>
    <row r="48" spans="1:9">
      <c r="A48" s="183"/>
      <c r="B48" s="10"/>
      <c r="C48" s="11" t="s">
        <v>41</v>
      </c>
      <c r="D48" s="15"/>
      <c r="E48" s="12"/>
      <c r="F48" s="9"/>
      <c r="G48" s="5">
        <f>SUM(G43:G47)</f>
        <v>16228.932000000001</v>
      </c>
      <c r="H48" s="5"/>
      <c r="I48" s="13">
        <f>SUM(I43:I47)</f>
        <v>20633.4641448</v>
      </c>
    </row>
    <row r="49" spans="1:9">
      <c r="A49" s="183"/>
      <c r="B49" s="10"/>
      <c r="C49" s="11"/>
      <c r="D49" s="18"/>
      <c r="E49" s="12"/>
      <c r="F49" s="9"/>
      <c r="G49" s="8"/>
      <c r="H49" s="8"/>
      <c r="I49" s="115"/>
    </row>
    <row r="50" spans="1:9">
      <c r="A50" s="183"/>
      <c r="B50" s="10">
        <v>6</v>
      </c>
      <c r="C50" s="191" t="s">
        <v>150</v>
      </c>
      <c r="D50" s="105"/>
      <c r="E50" s="194"/>
      <c r="F50" s="190"/>
      <c r="G50" s="8"/>
      <c r="H50" s="8"/>
      <c r="I50" s="115"/>
    </row>
    <row r="51" spans="1:9" ht="24">
      <c r="A51" s="183" t="s">
        <v>232</v>
      </c>
      <c r="B51" s="103" t="s">
        <v>25</v>
      </c>
      <c r="C51" s="189" t="s">
        <v>230</v>
      </c>
      <c r="D51" s="105" t="s">
        <v>126</v>
      </c>
      <c r="E51" s="194">
        <v>42.32</v>
      </c>
      <c r="F51" s="190">
        <v>70.239999999999995</v>
      </c>
      <c r="G51" s="8">
        <f t="shared" si="1"/>
        <v>2972.5567999999998</v>
      </c>
      <c r="H51" s="8">
        <f t="shared" si="2"/>
        <v>89.303135999999995</v>
      </c>
      <c r="I51" s="115">
        <f t="shared" si="0"/>
        <v>3779.3087155199996</v>
      </c>
    </row>
    <row r="52" spans="1:9" ht="24">
      <c r="A52" s="183" t="s">
        <v>93</v>
      </c>
      <c r="B52" s="103" t="s">
        <v>74</v>
      </c>
      <c r="C52" s="189" t="s">
        <v>151</v>
      </c>
      <c r="D52" s="105" t="s">
        <v>127</v>
      </c>
      <c r="E52" s="194">
        <v>8</v>
      </c>
      <c r="F52" s="190">
        <v>370</v>
      </c>
      <c r="G52" s="8">
        <f t="shared" si="1"/>
        <v>2960</v>
      </c>
      <c r="H52" s="8">
        <f t="shared" si="2"/>
        <v>470.41800000000001</v>
      </c>
      <c r="I52" s="115">
        <f t="shared" si="0"/>
        <v>3763.3440000000001</v>
      </c>
    </row>
    <row r="53" spans="1:9">
      <c r="A53" s="183"/>
      <c r="B53" s="103"/>
      <c r="C53" s="11" t="s">
        <v>42</v>
      </c>
      <c r="D53" s="114"/>
      <c r="E53" s="9"/>
      <c r="F53" s="9"/>
      <c r="G53" s="5">
        <f>SUM(G51:G52)</f>
        <v>5932.5568000000003</v>
      </c>
      <c r="H53" s="5"/>
      <c r="I53" s="13">
        <f>SUM(I51:I52)</f>
        <v>7542.6527155200001</v>
      </c>
    </row>
    <row r="54" spans="1:9">
      <c r="A54" s="183"/>
      <c r="B54" s="103"/>
      <c r="C54" s="114"/>
      <c r="D54" s="114"/>
      <c r="E54" s="9"/>
      <c r="F54" s="9"/>
      <c r="G54" s="8"/>
      <c r="H54" s="8"/>
      <c r="I54" s="115"/>
    </row>
    <row r="55" spans="1:9">
      <c r="A55" s="183"/>
      <c r="B55" s="10">
        <v>7</v>
      </c>
      <c r="C55" s="191" t="s">
        <v>152</v>
      </c>
      <c r="D55" s="105"/>
      <c r="E55" s="194"/>
      <c r="F55" s="190"/>
      <c r="G55" s="8"/>
      <c r="H55" s="8"/>
      <c r="I55" s="115"/>
    </row>
    <row r="56" spans="1:9" ht="36">
      <c r="A56" s="183" t="s">
        <v>93</v>
      </c>
      <c r="B56" s="103" t="s">
        <v>26</v>
      </c>
      <c r="C56" s="189" t="s">
        <v>153</v>
      </c>
      <c r="D56" s="105" t="s">
        <v>127</v>
      </c>
      <c r="E56" s="194">
        <v>1</v>
      </c>
      <c r="F56" s="190">
        <v>6666.66</v>
      </c>
      <c r="G56" s="8">
        <f t="shared" si="1"/>
        <v>6666.66</v>
      </c>
      <c r="H56" s="8">
        <f t="shared" si="2"/>
        <v>8475.9915239999991</v>
      </c>
      <c r="I56" s="115">
        <f t="shared" si="0"/>
        <v>8475.9915239999991</v>
      </c>
    </row>
    <row r="57" spans="1:9">
      <c r="A57" s="183" t="s">
        <v>93</v>
      </c>
      <c r="B57" s="103" t="s">
        <v>319</v>
      </c>
      <c r="C57" s="189" t="s">
        <v>154</v>
      </c>
      <c r="D57" s="105" t="s">
        <v>127</v>
      </c>
      <c r="E57" s="194">
        <v>1</v>
      </c>
      <c r="F57" s="190">
        <v>2733.33</v>
      </c>
      <c r="G57" s="8">
        <f t="shared" si="1"/>
        <v>2733.33</v>
      </c>
      <c r="H57" s="8">
        <f t="shared" si="2"/>
        <v>3475.1557619999999</v>
      </c>
      <c r="I57" s="115">
        <f t="shared" si="0"/>
        <v>3475.1557619999999</v>
      </c>
    </row>
    <row r="58" spans="1:9">
      <c r="A58" s="183"/>
      <c r="B58" s="103"/>
      <c r="C58" s="16" t="s">
        <v>43</v>
      </c>
      <c r="D58" s="114"/>
      <c r="E58" s="9"/>
      <c r="F58" s="8"/>
      <c r="G58" s="5">
        <f>SUM(G56:G57)</f>
        <v>9399.99</v>
      </c>
      <c r="H58" s="5"/>
      <c r="I58" s="13">
        <f>SUM(I56:I57)</f>
        <v>11951.147285999999</v>
      </c>
    </row>
    <row r="59" spans="1:9">
      <c r="A59" s="183"/>
      <c r="B59" s="103"/>
      <c r="C59" s="16"/>
      <c r="D59" s="114"/>
      <c r="E59" s="9"/>
      <c r="F59" s="9"/>
      <c r="G59" s="8"/>
      <c r="H59" s="8"/>
      <c r="I59" s="115"/>
    </row>
    <row r="60" spans="1:9">
      <c r="A60" s="183"/>
      <c r="B60" s="209">
        <v>8</v>
      </c>
      <c r="C60" s="191" t="s">
        <v>155</v>
      </c>
      <c r="D60" s="184"/>
      <c r="E60" s="197"/>
      <c r="F60" s="197"/>
      <c r="G60" s="8"/>
      <c r="H60" s="8"/>
      <c r="I60" s="115"/>
    </row>
    <row r="61" spans="1:9" ht="24">
      <c r="A61" s="183" t="s">
        <v>93</v>
      </c>
      <c r="B61" s="10" t="s">
        <v>27</v>
      </c>
      <c r="C61" s="189" t="s">
        <v>156</v>
      </c>
      <c r="D61" s="184" t="s">
        <v>127</v>
      </c>
      <c r="E61" s="187">
        <v>75</v>
      </c>
      <c r="F61" s="195">
        <v>65.16</v>
      </c>
      <c r="G61" s="8">
        <f t="shared" si="1"/>
        <v>4887</v>
      </c>
      <c r="H61" s="8">
        <f t="shared" si="2"/>
        <v>82.844423999999989</v>
      </c>
      <c r="I61" s="115">
        <f t="shared" si="0"/>
        <v>6213.331799999999</v>
      </c>
    </row>
    <row r="62" spans="1:9" ht="24">
      <c r="A62" s="183" t="s">
        <v>93</v>
      </c>
      <c r="B62" s="10" t="s">
        <v>28</v>
      </c>
      <c r="C62" s="189" t="s">
        <v>157</v>
      </c>
      <c r="D62" s="184" t="s">
        <v>158</v>
      </c>
      <c r="E62" s="187">
        <v>50</v>
      </c>
      <c r="F62" s="195">
        <v>155.96</v>
      </c>
      <c r="G62" s="8">
        <f t="shared" si="1"/>
        <v>7798</v>
      </c>
      <c r="H62" s="8">
        <f t="shared" si="2"/>
        <v>198.287544</v>
      </c>
      <c r="I62" s="115">
        <f t="shared" si="0"/>
        <v>9914.377199999999</v>
      </c>
    </row>
    <row r="63" spans="1:9">
      <c r="A63" s="183" t="s">
        <v>93</v>
      </c>
      <c r="B63" s="10" t="s">
        <v>29</v>
      </c>
      <c r="C63" s="198" t="s">
        <v>159</v>
      </c>
      <c r="D63" s="184" t="s">
        <v>160</v>
      </c>
      <c r="E63" s="187">
        <v>1</v>
      </c>
      <c r="F63" s="195">
        <v>2633.33</v>
      </c>
      <c r="G63" s="8">
        <f t="shared" si="1"/>
        <v>2633.33</v>
      </c>
      <c r="H63" s="8">
        <f t="shared" si="2"/>
        <v>3348.015762</v>
      </c>
      <c r="I63" s="115">
        <f t="shared" si="0"/>
        <v>3348.015762</v>
      </c>
    </row>
    <row r="64" spans="1:9" ht="24">
      <c r="A64" s="183" t="s">
        <v>93</v>
      </c>
      <c r="B64" s="10" t="s">
        <v>30</v>
      </c>
      <c r="C64" s="198" t="s">
        <v>161</v>
      </c>
      <c r="D64" s="184" t="s">
        <v>162</v>
      </c>
      <c r="E64" s="187">
        <v>20</v>
      </c>
      <c r="F64" s="195">
        <v>273.33</v>
      </c>
      <c r="G64" s="8">
        <f t="shared" si="1"/>
        <v>5466.5999999999995</v>
      </c>
      <c r="H64" s="8">
        <f t="shared" si="2"/>
        <v>347.51176199999998</v>
      </c>
      <c r="I64" s="115">
        <f t="shared" si="0"/>
        <v>6950.23524</v>
      </c>
    </row>
    <row r="65" spans="1:10" ht="24">
      <c r="A65" s="183" t="s">
        <v>93</v>
      </c>
      <c r="B65" s="10" t="s">
        <v>44</v>
      </c>
      <c r="C65" s="198" t="s">
        <v>163</v>
      </c>
      <c r="D65" s="184" t="s">
        <v>127</v>
      </c>
      <c r="E65" s="187">
        <v>3</v>
      </c>
      <c r="F65" s="195">
        <v>210.33</v>
      </c>
      <c r="G65" s="8">
        <f t="shared" si="1"/>
        <v>630.99</v>
      </c>
      <c r="H65" s="8">
        <f t="shared" si="2"/>
        <v>267.41356200000001</v>
      </c>
      <c r="I65" s="115">
        <f t="shared" si="0"/>
        <v>802.2406860000001</v>
      </c>
    </row>
    <row r="66" spans="1:10">
      <c r="A66" s="183"/>
      <c r="B66" s="103"/>
      <c r="C66" s="16" t="s">
        <v>45</v>
      </c>
      <c r="D66" s="114"/>
      <c r="E66" s="17"/>
      <c r="F66" s="9"/>
      <c r="G66" s="5">
        <f>SUM(G61:G65)</f>
        <v>21415.920000000002</v>
      </c>
      <c r="H66" s="5"/>
      <c r="I66" s="13">
        <f>SUM(I61:I65)</f>
        <v>27228.200688000001</v>
      </c>
    </row>
    <row r="67" spans="1:10">
      <c r="A67" s="183"/>
      <c r="B67" s="10"/>
      <c r="C67" s="16"/>
      <c r="D67" s="114"/>
      <c r="E67" s="17"/>
      <c r="F67" s="9"/>
      <c r="G67" s="8"/>
      <c r="H67" s="8"/>
      <c r="I67" s="115"/>
    </row>
    <row r="68" spans="1:10">
      <c r="A68" s="183"/>
      <c r="B68" s="103">
        <v>9</v>
      </c>
      <c r="C68" s="191" t="s">
        <v>164</v>
      </c>
      <c r="D68" s="199"/>
      <c r="E68" s="200"/>
      <c r="F68" s="201"/>
      <c r="G68" s="8"/>
      <c r="H68" s="8"/>
      <c r="I68" s="115"/>
      <c r="J68" s="202"/>
    </row>
    <row r="69" spans="1:10" ht="24">
      <c r="A69" s="183" t="s">
        <v>234</v>
      </c>
      <c r="B69" s="103" t="s">
        <v>46</v>
      </c>
      <c r="C69" s="189" t="s">
        <v>165</v>
      </c>
      <c r="D69" s="105" t="s">
        <v>127</v>
      </c>
      <c r="E69" s="8">
        <v>1</v>
      </c>
      <c r="F69" s="17">
        <v>41.44</v>
      </c>
      <c r="G69" s="8">
        <f t="shared" si="1"/>
        <v>41.44</v>
      </c>
      <c r="H69" s="8">
        <f t="shared" si="2"/>
        <v>52.686815999999993</v>
      </c>
      <c r="I69" s="115">
        <f t="shared" si="0"/>
        <v>52.686815999999993</v>
      </c>
    </row>
    <row r="70" spans="1:10" ht="24">
      <c r="A70" s="183" t="s">
        <v>93</v>
      </c>
      <c r="B70" s="103" t="s">
        <v>47</v>
      </c>
      <c r="C70" s="189" t="s">
        <v>166</v>
      </c>
      <c r="D70" s="105" t="s">
        <v>24</v>
      </c>
      <c r="E70" s="8">
        <v>7.5</v>
      </c>
      <c r="F70" s="17">
        <v>36.299999999999997</v>
      </c>
      <c r="G70" s="8">
        <f t="shared" si="1"/>
        <v>272.25</v>
      </c>
      <c r="H70" s="8">
        <f t="shared" si="2"/>
        <v>46.151819999999994</v>
      </c>
      <c r="I70" s="115">
        <f t="shared" si="0"/>
        <v>346.13864999999993</v>
      </c>
    </row>
    <row r="71" spans="1:10">
      <c r="A71" s="183" t="s">
        <v>233</v>
      </c>
      <c r="B71" s="103" t="s">
        <v>48</v>
      </c>
      <c r="C71" s="189" t="s">
        <v>167</v>
      </c>
      <c r="D71" s="105" t="s">
        <v>24</v>
      </c>
      <c r="E71" s="8">
        <v>7.5</v>
      </c>
      <c r="F71" s="17">
        <v>73.84</v>
      </c>
      <c r="G71" s="8">
        <f t="shared" si="1"/>
        <v>553.80000000000007</v>
      </c>
      <c r="H71" s="8">
        <f t="shared" si="2"/>
        <v>93.880176000000006</v>
      </c>
      <c r="I71" s="115">
        <f t="shared" si="0"/>
        <v>704.10131999999999</v>
      </c>
    </row>
    <row r="72" spans="1:10">
      <c r="A72" s="183"/>
      <c r="B72" s="103"/>
      <c r="C72" s="16" t="s">
        <v>49</v>
      </c>
      <c r="D72" s="114"/>
      <c r="E72" s="17"/>
      <c r="F72" s="9"/>
      <c r="G72" s="5">
        <f>SUM(G69:G71)</f>
        <v>867.49</v>
      </c>
      <c r="H72" s="5"/>
      <c r="I72" s="13">
        <f>SUM(I69:I71)</f>
        <v>1102.926786</v>
      </c>
    </row>
    <row r="73" spans="1:10">
      <c r="A73" s="183"/>
      <c r="B73" s="103"/>
      <c r="C73" s="16"/>
      <c r="D73" s="114"/>
      <c r="E73" s="17"/>
      <c r="F73" s="9"/>
      <c r="G73" s="8"/>
      <c r="H73" s="8"/>
      <c r="I73" s="115"/>
    </row>
    <row r="74" spans="1:10">
      <c r="A74" s="183"/>
      <c r="B74" s="10">
        <v>10</v>
      </c>
      <c r="C74" s="191" t="s">
        <v>168</v>
      </c>
      <c r="D74" s="6"/>
      <c r="E74" s="196"/>
      <c r="F74" s="193"/>
      <c r="G74" s="8"/>
      <c r="H74" s="8"/>
      <c r="I74" s="115"/>
    </row>
    <row r="75" spans="1:10" ht="36">
      <c r="A75" s="183" t="s">
        <v>93</v>
      </c>
      <c r="B75" s="10" t="s">
        <v>50</v>
      </c>
      <c r="C75" s="189" t="s">
        <v>169</v>
      </c>
      <c r="D75" s="105" t="s">
        <v>170</v>
      </c>
      <c r="E75" s="194">
        <v>1</v>
      </c>
      <c r="F75" s="190">
        <v>1453.33</v>
      </c>
      <c r="G75" s="8">
        <f t="shared" si="1"/>
        <v>1453.33</v>
      </c>
      <c r="H75" s="8">
        <f t="shared" si="2"/>
        <v>1847.7637619999998</v>
      </c>
      <c r="I75" s="115">
        <f t="shared" si="0"/>
        <v>1847.7637619999998</v>
      </c>
    </row>
    <row r="76" spans="1:10" ht="36">
      <c r="A76" s="183" t="s">
        <v>93</v>
      </c>
      <c r="B76" s="10" t="s">
        <v>51</v>
      </c>
      <c r="C76" s="189" t="s">
        <v>171</v>
      </c>
      <c r="D76" s="105" t="s">
        <v>170</v>
      </c>
      <c r="E76" s="194">
        <v>1</v>
      </c>
      <c r="F76" s="190">
        <v>328.33</v>
      </c>
      <c r="G76" s="8">
        <f t="shared" si="1"/>
        <v>328.33</v>
      </c>
      <c r="H76" s="8">
        <f t="shared" si="2"/>
        <v>417.438762</v>
      </c>
      <c r="I76" s="115">
        <f t="shared" si="0"/>
        <v>417.438762</v>
      </c>
    </row>
    <row r="77" spans="1:10" ht="24">
      <c r="A77" s="183" t="s">
        <v>93</v>
      </c>
      <c r="B77" s="10" t="s">
        <v>52</v>
      </c>
      <c r="C77" s="189" t="s">
        <v>172</v>
      </c>
      <c r="D77" s="105" t="s">
        <v>170</v>
      </c>
      <c r="E77" s="194">
        <v>1</v>
      </c>
      <c r="F77" s="190">
        <v>315</v>
      </c>
      <c r="G77" s="8">
        <f t="shared" si="1"/>
        <v>315</v>
      </c>
      <c r="H77" s="8">
        <f t="shared" si="2"/>
        <v>400.49099999999999</v>
      </c>
      <c r="I77" s="115">
        <f t="shared" si="0"/>
        <v>400.49099999999999</v>
      </c>
    </row>
    <row r="78" spans="1:10">
      <c r="A78" s="183" t="s">
        <v>93</v>
      </c>
      <c r="B78" s="10" t="s">
        <v>90</v>
      </c>
      <c r="C78" s="189" t="s">
        <v>173</v>
      </c>
      <c r="D78" s="105" t="s">
        <v>170</v>
      </c>
      <c r="E78" s="194">
        <v>1</v>
      </c>
      <c r="F78" s="190">
        <v>355</v>
      </c>
      <c r="G78" s="8">
        <f t="shared" si="1"/>
        <v>355</v>
      </c>
      <c r="H78" s="8">
        <f t="shared" si="2"/>
        <v>451.34699999999998</v>
      </c>
      <c r="I78" s="115">
        <f t="shared" si="0"/>
        <v>451.34699999999998</v>
      </c>
    </row>
    <row r="79" spans="1:10" ht="36">
      <c r="A79" s="183" t="s">
        <v>93</v>
      </c>
      <c r="B79" s="10" t="s">
        <v>91</v>
      </c>
      <c r="C79" s="189" t="s">
        <v>174</v>
      </c>
      <c r="D79" s="105" t="s">
        <v>170</v>
      </c>
      <c r="E79" s="194">
        <v>3</v>
      </c>
      <c r="F79" s="190">
        <v>39.61</v>
      </c>
      <c r="G79" s="8">
        <f t="shared" ref="G79:G118" si="3">F79*E79</f>
        <v>118.83</v>
      </c>
      <c r="H79" s="8">
        <f t="shared" si="2"/>
        <v>50.360153999999994</v>
      </c>
      <c r="I79" s="115">
        <f t="shared" ref="I79:I118" si="4">H79*E79</f>
        <v>151.08046199999998</v>
      </c>
    </row>
    <row r="80" spans="1:10">
      <c r="A80" s="183" t="s">
        <v>93</v>
      </c>
      <c r="B80" s="10" t="s">
        <v>92</v>
      </c>
      <c r="C80" s="189" t="s">
        <v>175</v>
      </c>
      <c r="D80" s="105" t="s">
        <v>160</v>
      </c>
      <c r="E80" s="194">
        <v>1</v>
      </c>
      <c r="F80" s="190">
        <v>163.33000000000001</v>
      </c>
      <c r="G80" s="8">
        <f t="shared" si="3"/>
        <v>163.33000000000001</v>
      </c>
      <c r="H80" s="8">
        <f t="shared" ref="H80:H118" si="5">F80+F80*$I$10</f>
        <v>207.65776200000002</v>
      </c>
      <c r="I80" s="115">
        <f t="shared" si="4"/>
        <v>207.65776200000002</v>
      </c>
    </row>
    <row r="81" spans="1:9">
      <c r="A81" s="183"/>
      <c r="B81" s="103"/>
      <c r="C81" s="16" t="s">
        <v>53</v>
      </c>
      <c r="D81" s="105"/>
      <c r="E81" s="116"/>
      <c r="F81" s="9"/>
      <c r="G81" s="5">
        <f>SUM(G75:G80)</f>
        <v>2733.8199999999997</v>
      </c>
      <c r="H81" s="5"/>
      <c r="I81" s="13">
        <f>SUM(I75:I80)</f>
        <v>3475.7787479999997</v>
      </c>
    </row>
    <row r="82" spans="1:9">
      <c r="A82" s="183"/>
      <c r="B82" s="103"/>
      <c r="C82" s="16"/>
      <c r="D82" s="114"/>
      <c r="E82" s="14"/>
      <c r="F82" s="9"/>
      <c r="G82" s="8"/>
      <c r="H82" s="8"/>
      <c r="I82" s="115"/>
    </row>
    <row r="83" spans="1:9">
      <c r="A83" s="183"/>
      <c r="B83" s="209">
        <v>11</v>
      </c>
      <c r="C83" s="191" t="s">
        <v>176</v>
      </c>
      <c r="D83" s="203"/>
      <c r="E83" s="196"/>
      <c r="F83" s="193"/>
      <c r="G83" s="8"/>
      <c r="H83" s="8"/>
      <c r="I83" s="115"/>
    </row>
    <row r="84" spans="1:9">
      <c r="A84" s="183" t="s">
        <v>93</v>
      </c>
      <c r="B84" s="6" t="s">
        <v>75</v>
      </c>
      <c r="C84" s="189" t="s">
        <v>177</v>
      </c>
      <c r="D84" s="105" t="s">
        <v>160</v>
      </c>
      <c r="E84" s="194">
        <v>1</v>
      </c>
      <c r="F84" s="190">
        <v>1000</v>
      </c>
      <c r="G84" s="8">
        <f t="shared" si="3"/>
        <v>1000</v>
      </c>
      <c r="H84" s="8">
        <f t="shared" si="5"/>
        <v>1271.4000000000001</v>
      </c>
      <c r="I84" s="115">
        <f t="shared" si="4"/>
        <v>1271.4000000000001</v>
      </c>
    </row>
    <row r="85" spans="1:9" ht="48">
      <c r="A85" s="183" t="s">
        <v>93</v>
      </c>
      <c r="B85" s="6" t="s">
        <v>76</v>
      </c>
      <c r="C85" s="189" t="s">
        <v>178</v>
      </c>
      <c r="D85" s="105" t="s">
        <v>127</v>
      </c>
      <c r="E85" s="194">
        <v>6</v>
      </c>
      <c r="F85" s="190">
        <v>252.66</v>
      </c>
      <c r="G85" s="8">
        <f t="shared" si="3"/>
        <v>1515.96</v>
      </c>
      <c r="H85" s="8">
        <f t="shared" si="5"/>
        <v>321.23192399999999</v>
      </c>
      <c r="I85" s="115">
        <f t="shared" si="4"/>
        <v>1927.3915440000001</v>
      </c>
    </row>
    <row r="86" spans="1:9" ht="25.5">
      <c r="A86" s="204" t="s">
        <v>235</v>
      </c>
      <c r="B86" s="6" t="s">
        <v>77</v>
      </c>
      <c r="C86" s="189" t="s">
        <v>179</v>
      </c>
      <c r="D86" s="105" t="s">
        <v>24</v>
      </c>
      <c r="E86" s="194">
        <v>42</v>
      </c>
      <c r="F86" s="190">
        <v>52.46</v>
      </c>
      <c r="G86" s="8">
        <f t="shared" si="3"/>
        <v>2203.3200000000002</v>
      </c>
      <c r="H86" s="8">
        <f t="shared" si="5"/>
        <v>66.697643999999997</v>
      </c>
      <c r="I86" s="115">
        <f t="shared" si="4"/>
        <v>2801.3010479999998</v>
      </c>
    </row>
    <row r="87" spans="1:9">
      <c r="A87" s="183" t="s">
        <v>93</v>
      </c>
      <c r="B87" s="6" t="s">
        <v>78</v>
      </c>
      <c r="C87" s="189" t="s">
        <v>180</v>
      </c>
      <c r="D87" s="105" t="s">
        <v>127</v>
      </c>
      <c r="E87" s="194">
        <v>10</v>
      </c>
      <c r="F87" s="190">
        <v>37.299999999999997</v>
      </c>
      <c r="G87" s="8">
        <f t="shared" si="3"/>
        <v>373</v>
      </c>
      <c r="H87" s="8">
        <f t="shared" si="5"/>
        <v>47.423219999999993</v>
      </c>
      <c r="I87" s="115">
        <f t="shared" si="4"/>
        <v>474.23219999999992</v>
      </c>
    </row>
    <row r="88" spans="1:9" ht="24">
      <c r="A88" s="183" t="s">
        <v>93</v>
      </c>
      <c r="B88" s="6" t="s">
        <v>79</v>
      </c>
      <c r="C88" s="189" t="s">
        <v>181</v>
      </c>
      <c r="D88" s="105" t="s">
        <v>182</v>
      </c>
      <c r="E88" s="194">
        <v>4</v>
      </c>
      <c r="F88" s="190">
        <v>390</v>
      </c>
      <c r="G88" s="8">
        <f t="shared" si="3"/>
        <v>1560</v>
      </c>
      <c r="H88" s="8">
        <f t="shared" si="5"/>
        <v>495.846</v>
      </c>
      <c r="I88" s="115">
        <f t="shared" si="4"/>
        <v>1983.384</v>
      </c>
    </row>
    <row r="89" spans="1:9">
      <c r="A89" s="183"/>
      <c r="B89" s="105"/>
      <c r="C89" s="19" t="s">
        <v>54</v>
      </c>
      <c r="D89" s="105"/>
      <c r="E89" s="17"/>
      <c r="F89" s="9"/>
      <c r="G89" s="5">
        <f>SUM(G84:G88)</f>
        <v>6652.2800000000007</v>
      </c>
      <c r="H89" s="5"/>
      <c r="I89" s="13">
        <f>SUM(I84:I88)</f>
        <v>8457.7087919999994</v>
      </c>
    </row>
    <row r="90" spans="1:9">
      <c r="A90" s="183"/>
      <c r="B90" s="105"/>
      <c r="C90" s="107"/>
      <c r="D90" s="105"/>
      <c r="E90" s="17"/>
      <c r="F90" s="9"/>
      <c r="G90" s="8"/>
      <c r="H90" s="8"/>
      <c r="I90" s="115"/>
    </row>
    <row r="91" spans="1:9">
      <c r="A91" s="183"/>
      <c r="B91" s="6">
        <v>12</v>
      </c>
      <c r="C91" s="191" t="s">
        <v>183</v>
      </c>
      <c r="D91" s="105"/>
      <c r="E91" s="194"/>
      <c r="F91" s="190"/>
      <c r="G91" s="8"/>
      <c r="H91" s="8"/>
      <c r="I91" s="115"/>
    </row>
    <row r="92" spans="1:9">
      <c r="A92" s="183" t="s">
        <v>93</v>
      </c>
      <c r="B92" s="105" t="s">
        <v>80</v>
      </c>
      <c r="C92" s="189" t="s">
        <v>184</v>
      </c>
      <c r="D92" s="105" t="s">
        <v>127</v>
      </c>
      <c r="E92" s="194">
        <v>2</v>
      </c>
      <c r="F92" s="190">
        <v>2783.33</v>
      </c>
      <c r="G92" s="8">
        <f t="shared" si="3"/>
        <v>5566.66</v>
      </c>
      <c r="H92" s="8">
        <f t="shared" si="5"/>
        <v>3538.725762</v>
      </c>
      <c r="I92" s="115">
        <f t="shared" si="4"/>
        <v>7077.4515240000001</v>
      </c>
    </row>
    <row r="93" spans="1:9">
      <c r="A93" s="183" t="s">
        <v>93</v>
      </c>
      <c r="B93" s="105" t="s">
        <v>81</v>
      </c>
      <c r="C93" s="189" t="s">
        <v>185</v>
      </c>
      <c r="D93" s="105" t="s">
        <v>127</v>
      </c>
      <c r="E93" s="194">
        <v>1</v>
      </c>
      <c r="F93" s="190">
        <v>3350</v>
      </c>
      <c r="G93" s="8">
        <f t="shared" si="3"/>
        <v>3350</v>
      </c>
      <c r="H93" s="8">
        <f t="shared" si="5"/>
        <v>4259.1899999999996</v>
      </c>
      <c r="I93" s="115">
        <f t="shared" si="4"/>
        <v>4259.1899999999996</v>
      </c>
    </row>
    <row r="94" spans="1:9" ht="36">
      <c r="A94" s="183" t="s">
        <v>93</v>
      </c>
      <c r="B94" s="105" t="s">
        <v>82</v>
      </c>
      <c r="C94" s="189" t="s">
        <v>186</v>
      </c>
      <c r="D94" s="105" t="s">
        <v>127</v>
      </c>
      <c r="E94" s="194">
        <v>1</v>
      </c>
      <c r="F94" s="190">
        <v>1756.66</v>
      </c>
      <c r="G94" s="8">
        <f t="shared" si="3"/>
        <v>1756.66</v>
      </c>
      <c r="H94" s="8">
        <f t="shared" si="5"/>
        <v>2233.417524</v>
      </c>
      <c r="I94" s="115">
        <f t="shared" si="4"/>
        <v>2233.417524</v>
      </c>
    </row>
    <row r="95" spans="1:9">
      <c r="A95" s="183" t="s">
        <v>93</v>
      </c>
      <c r="B95" s="105" t="s">
        <v>94</v>
      </c>
      <c r="C95" s="189" t="s">
        <v>187</v>
      </c>
      <c r="D95" s="105" t="s">
        <v>127</v>
      </c>
      <c r="E95" s="194">
        <v>4</v>
      </c>
      <c r="F95" s="190">
        <v>200</v>
      </c>
      <c r="G95" s="8">
        <f t="shared" si="3"/>
        <v>800</v>
      </c>
      <c r="H95" s="8">
        <f t="shared" si="5"/>
        <v>254.28</v>
      </c>
      <c r="I95" s="115">
        <f t="shared" si="4"/>
        <v>1017.12</v>
      </c>
    </row>
    <row r="96" spans="1:9">
      <c r="A96" s="183" t="s">
        <v>93</v>
      </c>
      <c r="B96" s="105" t="s">
        <v>95</v>
      </c>
      <c r="C96" s="189" t="s">
        <v>188</v>
      </c>
      <c r="D96" s="105" t="s">
        <v>160</v>
      </c>
      <c r="E96" s="194">
        <v>1</v>
      </c>
      <c r="F96" s="190">
        <v>633.33000000000004</v>
      </c>
      <c r="G96" s="8">
        <f t="shared" si="3"/>
        <v>633.33000000000004</v>
      </c>
      <c r="H96" s="8">
        <f t="shared" si="5"/>
        <v>805.21576200000004</v>
      </c>
      <c r="I96" s="115">
        <f t="shared" si="4"/>
        <v>805.21576200000004</v>
      </c>
    </row>
    <row r="97" spans="1:9" ht="24">
      <c r="A97" s="183" t="s">
        <v>93</v>
      </c>
      <c r="B97" s="105" t="s">
        <v>96</v>
      </c>
      <c r="C97" s="189" t="s">
        <v>189</v>
      </c>
      <c r="D97" s="105" t="s">
        <v>127</v>
      </c>
      <c r="E97" s="194">
        <v>1</v>
      </c>
      <c r="F97" s="190">
        <v>916.66</v>
      </c>
      <c r="G97" s="8">
        <f t="shared" si="3"/>
        <v>916.66</v>
      </c>
      <c r="H97" s="8">
        <f t="shared" si="5"/>
        <v>1165.4415239999998</v>
      </c>
      <c r="I97" s="115">
        <f t="shared" si="4"/>
        <v>1165.4415239999998</v>
      </c>
    </row>
    <row r="98" spans="1:9">
      <c r="A98" s="183"/>
      <c r="B98" s="105"/>
      <c r="C98" s="23" t="s">
        <v>55</v>
      </c>
      <c r="D98" s="105"/>
      <c r="E98" s="17"/>
      <c r="F98" s="9"/>
      <c r="G98" s="5">
        <f>SUM(G92:G97)</f>
        <v>13023.31</v>
      </c>
      <c r="H98" s="5"/>
      <c r="I98" s="13">
        <f>SUM(I92:I97)</f>
        <v>16557.836334</v>
      </c>
    </row>
    <row r="99" spans="1:9">
      <c r="A99" s="183"/>
      <c r="B99" s="105"/>
      <c r="C99" s="106"/>
      <c r="D99" s="105"/>
      <c r="E99" s="17"/>
      <c r="F99" s="9"/>
      <c r="G99" s="8"/>
      <c r="H99" s="8"/>
      <c r="I99" s="115"/>
    </row>
    <row r="100" spans="1:9">
      <c r="A100" s="183"/>
      <c r="B100" s="6">
        <v>13</v>
      </c>
      <c r="C100" s="191" t="s">
        <v>1</v>
      </c>
      <c r="D100" s="6"/>
      <c r="E100" s="196"/>
      <c r="F100" s="193"/>
      <c r="G100" s="8"/>
      <c r="H100" s="8"/>
      <c r="I100" s="115"/>
    </row>
    <row r="101" spans="1:9">
      <c r="A101" s="183" t="s">
        <v>236</v>
      </c>
      <c r="B101" s="105" t="s">
        <v>56</v>
      </c>
      <c r="C101" s="189" t="s">
        <v>190</v>
      </c>
      <c r="D101" s="105" t="s">
        <v>126</v>
      </c>
      <c r="E101" s="194">
        <v>587.74</v>
      </c>
      <c r="F101" s="205">
        <v>4.82</v>
      </c>
      <c r="G101" s="8">
        <f t="shared" si="3"/>
        <v>2832.9068000000002</v>
      </c>
      <c r="H101" s="8">
        <f t="shared" si="5"/>
        <v>6.1281480000000004</v>
      </c>
      <c r="I101" s="115">
        <f t="shared" si="4"/>
        <v>3601.7577055200004</v>
      </c>
    </row>
    <row r="102" spans="1:9" ht="24">
      <c r="A102" s="183" t="s">
        <v>93</v>
      </c>
      <c r="B102" s="105" t="s">
        <v>83</v>
      </c>
      <c r="C102" s="189" t="s">
        <v>191</v>
      </c>
      <c r="D102" s="105" t="s">
        <v>160</v>
      </c>
      <c r="E102" s="194">
        <v>1</v>
      </c>
      <c r="F102" s="205">
        <v>15166.66</v>
      </c>
      <c r="G102" s="8">
        <f t="shared" si="3"/>
        <v>15166.66</v>
      </c>
      <c r="H102" s="8">
        <f t="shared" si="5"/>
        <v>19282.891523999999</v>
      </c>
      <c r="I102" s="115">
        <f t="shared" si="4"/>
        <v>19282.891523999999</v>
      </c>
    </row>
    <row r="103" spans="1:9" ht="25.5">
      <c r="A103" s="204" t="s">
        <v>237</v>
      </c>
      <c r="B103" s="105" t="s">
        <v>57</v>
      </c>
      <c r="C103" s="189" t="s">
        <v>192</v>
      </c>
      <c r="D103" s="105" t="s">
        <v>126</v>
      </c>
      <c r="E103" s="194">
        <v>12.28</v>
      </c>
      <c r="F103" s="205">
        <v>154.13</v>
      </c>
      <c r="G103" s="8">
        <f t="shared" si="3"/>
        <v>1892.7163999999998</v>
      </c>
      <c r="H103" s="8">
        <f t="shared" si="5"/>
        <v>195.960882</v>
      </c>
      <c r="I103" s="115">
        <f t="shared" si="4"/>
        <v>2406.3996309599997</v>
      </c>
    </row>
    <row r="104" spans="1:9" ht="36">
      <c r="A104" s="183" t="s">
        <v>238</v>
      </c>
      <c r="B104" s="105" t="s">
        <v>197</v>
      </c>
      <c r="C104" s="189" t="s">
        <v>193</v>
      </c>
      <c r="D104" s="105" t="s">
        <v>126</v>
      </c>
      <c r="E104" s="194">
        <v>587.74</v>
      </c>
      <c r="F104" s="205">
        <v>37.03</v>
      </c>
      <c r="G104" s="8">
        <f t="shared" si="3"/>
        <v>21764.012200000001</v>
      </c>
      <c r="H104" s="8">
        <f t="shared" si="5"/>
        <v>47.079942000000003</v>
      </c>
      <c r="I104" s="115">
        <f t="shared" si="4"/>
        <v>27670.765111080003</v>
      </c>
    </row>
    <row r="105" spans="1:9" ht="24">
      <c r="A105" s="183" t="s">
        <v>93</v>
      </c>
      <c r="B105" s="105" t="s">
        <v>198</v>
      </c>
      <c r="C105" s="189" t="s">
        <v>194</v>
      </c>
      <c r="D105" s="105" t="s">
        <v>126</v>
      </c>
      <c r="E105" s="194">
        <v>12.85</v>
      </c>
      <c r="F105" s="205">
        <v>13.43</v>
      </c>
      <c r="G105" s="8">
        <f t="shared" si="3"/>
        <v>172.57550000000001</v>
      </c>
      <c r="H105" s="8">
        <f t="shared" si="5"/>
        <v>17.074901999999998</v>
      </c>
      <c r="I105" s="115">
        <f t="shared" si="4"/>
        <v>219.41249069999998</v>
      </c>
    </row>
    <row r="106" spans="1:9">
      <c r="A106" s="183" t="s">
        <v>93</v>
      </c>
      <c r="B106" s="105" t="s">
        <v>199</v>
      </c>
      <c r="C106" s="189" t="s">
        <v>195</v>
      </c>
      <c r="D106" s="105" t="s">
        <v>126</v>
      </c>
      <c r="E106" s="194">
        <v>32.85</v>
      </c>
      <c r="F106" s="205">
        <v>13.66</v>
      </c>
      <c r="G106" s="8">
        <f t="shared" si="3"/>
        <v>448.73100000000005</v>
      </c>
      <c r="H106" s="8">
        <f t="shared" si="5"/>
        <v>17.367324</v>
      </c>
      <c r="I106" s="115">
        <f t="shared" si="4"/>
        <v>570.51659340000003</v>
      </c>
    </row>
    <row r="107" spans="1:9" ht="24">
      <c r="A107" s="183" t="s">
        <v>93</v>
      </c>
      <c r="B107" s="105" t="s">
        <v>200</v>
      </c>
      <c r="C107" s="189" t="s">
        <v>196</v>
      </c>
      <c r="D107" s="105" t="s">
        <v>126</v>
      </c>
      <c r="E107" s="194">
        <v>18.989999999999998</v>
      </c>
      <c r="F107" s="205">
        <v>8.6999999999999993</v>
      </c>
      <c r="G107" s="8">
        <f t="shared" si="3"/>
        <v>165.21299999999997</v>
      </c>
      <c r="H107" s="8">
        <f t="shared" si="5"/>
        <v>11.061179999999998</v>
      </c>
      <c r="I107" s="115">
        <f t="shared" si="4"/>
        <v>210.05180819999995</v>
      </c>
    </row>
    <row r="108" spans="1:9">
      <c r="A108" s="183"/>
      <c r="B108" s="105"/>
      <c r="C108" s="19" t="s">
        <v>58</v>
      </c>
      <c r="D108" s="105"/>
      <c r="E108" s="17"/>
      <c r="F108" s="9"/>
      <c r="G108" s="5">
        <f>SUM(G101:G107)</f>
        <v>42442.814900000005</v>
      </c>
      <c r="H108" s="5"/>
      <c r="I108" s="13">
        <f>SUM(I101:I107)</f>
        <v>53961.794863860006</v>
      </c>
    </row>
    <row r="109" spans="1:9">
      <c r="A109" s="183"/>
      <c r="B109" s="117"/>
      <c r="C109" s="107"/>
      <c r="D109" s="105"/>
      <c r="E109" s="17"/>
      <c r="F109" s="9"/>
      <c r="G109" s="8"/>
      <c r="H109" s="8"/>
      <c r="I109" s="115"/>
    </row>
    <row r="110" spans="1:9">
      <c r="A110" s="183"/>
      <c r="B110" s="6">
        <v>14</v>
      </c>
      <c r="C110" s="191" t="s">
        <v>201</v>
      </c>
      <c r="D110" s="6"/>
      <c r="E110" s="196"/>
      <c r="F110" s="193"/>
      <c r="G110" s="8"/>
      <c r="H110" s="8"/>
      <c r="I110" s="115"/>
    </row>
    <row r="111" spans="1:9" ht="24">
      <c r="A111" s="183" t="s">
        <v>93</v>
      </c>
      <c r="B111" s="105" t="s">
        <v>84</v>
      </c>
      <c r="C111" s="189" t="s">
        <v>202</v>
      </c>
      <c r="D111" s="105" t="s">
        <v>126</v>
      </c>
      <c r="E111" s="194">
        <v>12.1</v>
      </c>
      <c r="F111" s="190">
        <v>25.63</v>
      </c>
      <c r="G111" s="8">
        <f t="shared" si="3"/>
        <v>310.12299999999999</v>
      </c>
      <c r="H111" s="8">
        <f t="shared" si="5"/>
        <v>32.585982000000001</v>
      </c>
      <c r="I111" s="115">
        <f t="shared" si="4"/>
        <v>394.29038220000001</v>
      </c>
    </row>
    <row r="112" spans="1:9">
      <c r="A112" s="183" t="s">
        <v>93</v>
      </c>
      <c r="B112" s="105" t="s">
        <v>206</v>
      </c>
      <c r="C112" s="189" t="s">
        <v>203</v>
      </c>
      <c r="D112" s="105" t="s">
        <v>126</v>
      </c>
      <c r="E112" s="194">
        <v>12.1</v>
      </c>
      <c r="F112" s="190">
        <v>16.3</v>
      </c>
      <c r="G112" s="8">
        <f t="shared" si="3"/>
        <v>197.23</v>
      </c>
      <c r="H112" s="8">
        <f t="shared" si="5"/>
        <v>20.72382</v>
      </c>
      <c r="I112" s="115">
        <f t="shared" si="4"/>
        <v>250.75822199999999</v>
      </c>
    </row>
    <row r="113" spans="1:9" ht="36">
      <c r="A113" s="183" t="s">
        <v>93</v>
      </c>
      <c r="B113" s="105" t="s">
        <v>207</v>
      </c>
      <c r="C113" s="189" t="s">
        <v>204</v>
      </c>
      <c r="D113" s="105" t="s">
        <v>127</v>
      </c>
      <c r="E113" s="194">
        <v>1</v>
      </c>
      <c r="F113" s="190">
        <v>1806.66</v>
      </c>
      <c r="G113" s="8">
        <v>1870.87</v>
      </c>
      <c r="H113" s="8">
        <f t="shared" si="5"/>
        <v>2296.9875240000001</v>
      </c>
      <c r="I113" s="115">
        <f t="shared" si="4"/>
        <v>2296.9875240000001</v>
      </c>
    </row>
    <row r="114" spans="1:9" ht="24">
      <c r="A114" s="183" t="s">
        <v>93</v>
      </c>
      <c r="B114" s="105" t="s">
        <v>208</v>
      </c>
      <c r="C114" s="189" t="s">
        <v>205</v>
      </c>
      <c r="D114" s="105" t="s">
        <v>127</v>
      </c>
      <c r="E114" s="194">
        <v>1</v>
      </c>
      <c r="F114" s="190">
        <v>824.66</v>
      </c>
      <c r="G114" s="8">
        <f t="shared" si="3"/>
        <v>824.66</v>
      </c>
      <c r="H114" s="8">
        <f t="shared" si="5"/>
        <v>1048.472724</v>
      </c>
      <c r="I114" s="115">
        <f t="shared" si="4"/>
        <v>1048.472724</v>
      </c>
    </row>
    <row r="115" spans="1:9">
      <c r="A115" s="183"/>
      <c r="B115" s="105"/>
      <c r="C115" s="108"/>
      <c r="D115" s="105"/>
      <c r="E115" s="17"/>
      <c r="F115" s="9"/>
      <c r="G115" s="5">
        <f>SUM(G111:G114)</f>
        <v>3202.8829999999998</v>
      </c>
      <c r="H115" s="5"/>
      <c r="I115" s="13">
        <f>SUM(I111:I114)</f>
        <v>3990.5088522000005</v>
      </c>
    </row>
    <row r="116" spans="1:9">
      <c r="A116" s="183"/>
      <c r="B116" s="105"/>
      <c r="C116" s="108"/>
      <c r="D116" s="105"/>
      <c r="E116" s="17"/>
      <c r="F116" s="9"/>
      <c r="G116" s="8"/>
      <c r="H116" s="8"/>
      <c r="I116" s="115"/>
    </row>
    <row r="117" spans="1:9">
      <c r="A117" s="183"/>
      <c r="B117" s="110">
        <v>15</v>
      </c>
      <c r="C117" s="191" t="s">
        <v>210</v>
      </c>
      <c r="D117" s="105"/>
      <c r="E117" s="194"/>
      <c r="F117" s="190"/>
      <c r="G117" s="8"/>
      <c r="H117" s="8"/>
      <c r="I117" s="115"/>
    </row>
    <row r="118" spans="1:9" ht="36">
      <c r="A118" s="183" t="s">
        <v>239</v>
      </c>
      <c r="B118" s="6" t="s">
        <v>209</v>
      </c>
      <c r="C118" s="189" t="s">
        <v>211</v>
      </c>
      <c r="D118" s="105" t="s">
        <v>126</v>
      </c>
      <c r="E118" s="194">
        <v>505</v>
      </c>
      <c r="F118" s="190">
        <v>4.32</v>
      </c>
      <c r="G118" s="8">
        <f t="shared" si="3"/>
        <v>2181.6000000000004</v>
      </c>
      <c r="H118" s="8">
        <f t="shared" si="5"/>
        <v>5.4924480000000004</v>
      </c>
      <c r="I118" s="115">
        <f t="shared" si="4"/>
        <v>2773.68624</v>
      </c>
    </row>
    <row r="119" spans="1:9">
      <c r="A119" s="183"/>
      <c r="B119" s="105"/>
      <c r="C119" s="108"/>
      <c r="D119" s="105"/>
      <c r="E119" s="17"/>
      <c r="F119" s="9"/>
      <c r="G119" s="5">
        <f>SUM(G118)</f>
        <v>2181.6000000000004</v>
      </c>
      <c r="H119" s="5"/>
      <c r="I119" s="13">
        <f>SUM(I118)</f>
        <v>2773.68624</v>
      </c>
    </row>
    <row r="120" spans="1:9">
      <c r="A120" s="183"/>
      <c r="B120" s="105"/>
      <c r="C120" s="108"/>
      <c r="D120" s="105"/>
      <c r="E120" s="17"/>
      <c r="F120" s="9"/>
      <c r="G120" s="8"/>
      <c r="H120" s="8"/>
      <c r="I120" s="115"/>
    </row>
    <row r="121" spans="1:9" ht="13.5" thickBot="1">
      <c r="A121" s="206"/>
      <c r="B121" s="118"/>
      <c r="C121" s="25"/>
      <c r="D121" s="118"/>
      <c r="E121" s="119"/>
      <c r="F121" s="119"/>
      <c r="G121" s="26"/>
      <c r="H121" s="119"/>
      <c r="I121" s="27"/>
    </row>
    <row r="122" spans="1:9" ht="13.5" thickBot="1">
      <c r="A122" s="207"/>
      <c r="B122" s="264"/>
      <c r="C122" s="264"/>
      <c r="D122" s="264"/>
      <c r="E122" s="264"/>
      <c r="F122" s="264"/>
      <c r="G122" s="264"/>
      <c r="H122" s="264"/>
      <c r="I122" s="264"/>
    </row>
    <row r="123" spans="1:9" ht="13.5" thickBot="1">
      <c r="A123" s="208"/>
      <c r="B123" s="263" t="s">
        <v>89</v>
      </c>
      <c r="C123" s="263"/>
      <c r="D123" s="263"/>
      <c r="E123" s="263"/>
      <c r="F123" s="263"/>
      <c r="G123" s="28">
        <f>G19+G27++G35+G40+G48+G53+G58+G66+G72+G81+G89+G98+G108+G115+G119</f>
        <v>160803.11850000001</v>
      </c>
      <c r="H123" s="28"/>
      <c r="I123" s="28">
        <f>I19+I27++I35+I40+I48+I53+I58+I66+I72+I81+I89+I98+I108+I115+I119</f>
        <v>204363.44826690003</v>
      </c>
    </row>
    <row r="126" spans="1:9">
      <c r="G126" s="202"/>
      <c r="I126" s="202"/>
    </row>
    <row r="127" spans="1:9">
      <c r="G127" s="202"/>
      <c r="I127" s="202"/>
    </row>
  </sheetData>
  <sheetProtection password="F351" sheet="1" objects="1" scenarios="1"/>
  <mergeCells count="24">
    <mergeCell ref="B123:F123"/>
    <mergeCell ref="B122:I122"/>
    <mergeCell ref="F12:G12"/>
    <mergeCell ref="H12:I12"/>
    <mergeCell ref="B12:B13"/>
    <mergeCell ref="E12:E13"/>
    <mergeCell ref="D12:D13"/>
    <mergeCell ref="C12:C13"/>
    <mergeCell ref="A12:A13"/>
    <mergeCell ref="A1:I1"/>
    <mergeCell ref="A2:I2"/>
    <mergeCell ref="A3:I3"/>
    <mergeCell ref="A4:I4"/>
    <mergeCell ref="A5:I5"/>
    <mergeCell ref="A6:I6"/>
    <mergeCell ref="A7:I7"/>
    <mergeCell ref="D10:E10"/>
    <mergeCell ref="F10:G10"/>
    <mergeCell ref="A8:E8"/>
    <mergeCell ref="B9:C9"/>
    <mergeCell ref="E9:F9"/>
    <mergeCell ref="H9:I9"/>
    <mergeCell ref="F8:H8"/>
    <mergeCell ref="A10:C10"/>
  </mergeCells>
  <phoneticPr fontId="5" type="noConversion"/>
  <dataValidations count="2">
    <dataValidation allowBlank="1" showInputMessage="1" showErrorMessage="1" promptTitle="Valor unitário:" prompt="Indique o valor referente à unidade prevista.&#10;Não utilize &quot;R$&quot; nem ponto. A vírgula só deverá ser usada no caso de lançamento de valor em centavos. Ex: lance 20000 ou 10500,50." sqref="F117:F118 F110:F114 F100:F107 F91:F97 F83:F88 F74:F80 F68:F71 F61:F65 F21:F26 F29:F34 F37:F39 F42:F47 F50:F52 F55:F57 F15:F18"/>
    <dataValidation allowBlank="1" showInputMessage="1" showErrorMessage="1" promptTitle="Tipo de despesa:" prompt="Escreva aqui um item de despesa necessário ao projeto, evitando lançá-lo de forma genérica e abrangente. Não serão aceitas rubricas obscuras e sem detalhamento. " sqref="C60"/>
  </dataValidations>
  <printOptions horizontalCentered="1"/>
  <pageMargins left="0.19685039370078741" right="0.19685039370078741" top="0.78740157480314965" bottom="0.78740157480314965" header="0.51181102362204722" footer="0.51181102362204722"/>
  <pageSetup paperSize="9" scale="90" orientation="landscape" r:id="rId1"/>
  <headerFooter alignWithMargins="0">
    <oddFooter>Página &amp;P de &amp;N</oddFooter>
  </headerFooter>
  <legacyDrawing r:id="rId2"/>
  <oleObjects>
    <oleObject progId="Word.Picture.8" shapeId="1025" r:id="rId3"/>
    <oleObject progId="Word.Picture.8" shapeId="10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C17" sqref="C17"/>
    </sheetView>
  </sheetViews>
  <sheetFormatPr defaultRowHeight="15"/>
  <cols>
    <col min="1" max="1" width="16.140625" style="124" customWidth="1"/>
    <col min="2" max="2" width="11.85546875" style="124" customWidth="1"/>
    <col min="3" max="3" width="59.28515625" style="124" customWidth="1"/>
    <col min="4" max="4" width="7.7109375" style="124" customWidth="1"/>
    <col min="5" max="5" width="12.85546875" style="124" customWidth="1"/>
    <col min="6" max="6" width="13" style="124" customWidth="1"/>
    <col min="7" max="7" width="15" style="124" customWidth="1"/>
    <col min="8" max="8" width="15.85546875" style="124" customWidth="1"/>
    <col min="9" max="9" width="14.7109375" style="124" customWidth="1"/>
    <col min="10" max="16384" width="9.140625" style="124"/>
  </cols>
  <sheetData>
    <row r="1" spans="1:9" ht="23.25">
      <c r="A1" s="278" t="s">
        <v>60</v>
      </c>
      <c r="B1" s="278"/>
      <c r="C1" s="278"/>
      <c r="D1" s="278"/>
      <c r="E1" s="278"/>
      <c r="F1" s="278"/>
      <c r="G1" s="278"/>
      <c r="H1" s="278"/>
      <c r="I1" s="278"/>
    </row>
    <row r="2" spans="1:9" ht="18">
      <c r="A2" s="279" t="s">
        <v>85</v>
      </c>
      <c r="B2" s="279"/>
      <c r="C2" s="279"/>
      <c r="D2" s="279"/>
      <c r="E2" s="279"/>
      <c r="F2" s="279"/>
      <c r="G2" s="279"/>
      <c r="H2" s="279"/>
      <c r="I2" s="279"/>
    </row>
    <row r="3" spans="1:9" ht="24" thickBot="1">
      <c r="A3" s="170"/>
      <c r="B3" s="170"/>
      <c r="C3" s="170"/>
      <c r="D3" s="170"/>
      <c r="E3" s="170"/>
      <c r="F3" s="170"/>
      <c r="G3" s="170"/>
      <c r="H3" s="127"/>
      <c r="I3" s="127"/>
    </row>
    <row r="4" spans="1:9" ht="24" thickBot="1">
      <c r="A4" s="280" t="s">
        <v>322</v>
      </c>
      <c r="B4" s="281"/>
      <c r="C4" s="281"/>
      <c r="D4" s="281"/>
      <c r="E4" s="281"/>
      <c r="F4" s="281"/>
      <c r="G4" s="281"/>
      <c r="H4" s="281"/>
      <c r="I4" s="282"/>
    </row>
    <row r="5" spans="1:9" ht="24" thickBot="1">
      <c r="A5" s="283"/>
      <c r="B5" s="283"/>
      <c r="C5" s="283"/>
      <c r="D5" s="283"/>
      <c r="E5" s="283"/>
      <c r="F5" s="283"/>
      <c r="G5" s="283"/>
      <c r="H5" s="283"/>
      <c r="I5" s="283"/>
    </row>
    <row r="6" spans="1:9" ht="15.75">
      <c r="A6" s="288" t="s">
        <v>310</v>
      </c>
      <c r="B6" s="288"/>
      <c r="C6" s="288"/>
      <c r="D6" s="288"/>
      <c r="E6" s="288"/>
      <c r="F6" s="288"/>
      <c r="G6" s="288"/>
      <c r="H6" s="288"/>
      <c r="I6" s="289"/>
    </row>
    <row r="7" spans="1:9">
      <c r="A7" s="286" t="s">
        <v>309</v>
      </c>
      <c r="B7" s="286"/>
      <c r="C7" s="286"/>
      <c r="D7" s="286"/>
      <c r="E7" s="286"/>
      <c r="F7" s="286"/>
      <c r="G7" s="286"/>
      <c r="H7" s="286"/>
      <c r="I7" s="287"/>
    </row>
    <row r="8" spans="1:9">
      <c r="A8" s="171" t="str">
        <f>ORÇAMENTO!A9</f>
        <v xml:space="preserve">PROF. RESP.: </v>
      </c>
      <c r="B8" s="290" t="str">
        <f>ORÇAMENTO!B9</f>
        <v>Alex de Castro Borges</v>
      </c>
      <c r="C8" s="291"/>
      <c r="D8" s="174" t="s">
        <v>313</v>
      </c>
      <c r="E8" s="172" t="str">
        <f>ORÇAMENTO!E9</f>
        <v>A25 375-8</v>
      </c>
      <c r="F8" s="174" t="s">
        <v>308</v>
      </c>
      <c r="G8" s="176">
        <f>ORÇAMENTO!H9</f>
        <v>4617665</v>
      </c>
      <c r="H8" s="169" t="s">
        <v>307</v>
      </c>
      <c r="I8" s="168"/>
    </row>
    <row r="9" spans="1:9" ht="16.5" thickBot="1">
      <c r="A9" s="292" t="s">
        <v>306</v>
      </c>
      <c r="B9" s="293"/>
      <c r="C9" s="294"/>
      <c r="D9" s="166" t="s">
        <v>305</v>
      </c>
      <c r="E9" s="167">
        <v>42309</v>
      </c>
      <c r="F9" s="166" t="s">
        <v>304</v>
      </c>
      <c r="G9" s="165">
        <v>42332</v>
      </c>
      <c r="H9" s="284">
        <v>0.27139999999999997</v>
      </c>
      <c r="I9" s="285"/>
    </row>
    <row r="10" spans="1:9">
      <c r="A10" s="271"/>
      <c r="B10" s="271"/>
      <c r="C10" s="271"/>
      <c r="D10" s="271"/>
      <c r="E10" s="271"/>
      <c r="F10" s="271"/>
      <c r="G10" s="271"/>
      <c r="H10" s="271"/>
      <c r="I10" s="272"/>
    </row>
    <row r="11" spans="1:9">
      <c r="A11" s="276" t="s">
        <v>303</v>
      </c>
      <c r="B11" s="276" t="s">
        <v>6</v>
      </c>
      <c r="C11" s="276" t="s">
        <v>7</v>
      </c>
      <c r="D11" s="276" t="s">
        <v>8</v>
      </c>
      <c r="E11" s="276" t="s">
        <v>0</v>
      </c>
      <c r="F11" s="273" t="s">
        <v>9</v>
      </c>
      <c r="G11" s="274"/>
      <c r="H11" s="273" t="s">
        <v>10</v>
      </c>
      <c r="I11" s="274"/>
    </row>
    <row r="12" spans="1:9">
      <c r="A12" s="277"/>
      <c r="B12" s="277"/>
      <c r="C12" s="277"/>
      <c r="D12" s="277"/>
      <c r="E12" s="277"/>
      <c r="F12" s="164" t="s">
        <v>3</v>
      </c>
      <c r="G12" s="210" t="s">
        <v>2</v>
      </c>
      <c r="H12" s="164" t="s">
        <v>3</v>
      </c>
      <c r="I12" s="210" t="s">
        <v>2</v>
      </c>
    </row>
    <row r="13" spans="1:9">
      <c r="A13" s="163"/>
      <c r="B13" s="161">
        <v>1</v>
      </c>
      <c r="C13" s="162" t="s">
        <v>31</v>
      </c>
      <c r="D13" s="161"/>
      <c r="E13" s="160"/>
      <c r="F13" s="135"/>
      <c r="G13" s="135"/>
      <c r="H13" s="135"/>
      <c r="I13" s="135"/>
    </row>
    <row r="14" spans="1:9">
      <c r="A14" s="158" t="s">
        <v>302</v>
      </c>
      <c r="B14" s="157" t="s">
        <v>11</v>
      </c>
      <c r="C14" s="159" t="s">
        <v>301</v>
      </c>
      <c r="D14" s="157" t="s">
        <v>243</v>
      </c>
      <c r="E14" s="156">
        <v>4.5</v>
      </c>
      <c r="F14" s="136">
        <v>310.2</v>
      </c>
      <c r="G14" s="136">
        <f>E14*F14</f>
        <v>1395.8999999999999</v>
      </c>
      <c r="H14" s="136">
        <f>F14*(1+$H$9)</f>
        <v>394.38827999999995</v>
      </c>
      <c r="I14" s="136">
        <f>E14*H14</f>
        <v>1774.7472599999999</v>
      </c>
    </row>
    <row r="15" spans="1:9">
      <c r="A15" s="158">
        <v>85375</v>
      </c>
      <c r="B15" s="157" t="s">
        <v>12</v>
      </c>
      <c r="C15" s="159" t="s">
        <v>300</v>
      </c>
      <c r="D15" s="157" t="s">
        <v>243</v>
      </c>
      <c r="E15" s="156">
        <v>11</v>
      </c>
      <c r="F15" s="136">
        <v>8.86</v>
      </c>
      <c r="G15" s="136">
        <f>E15*F15</f>
        <v>97.46</v>
      </c>
      <c r="H15" s="136">
        <f>F15*(1+$H$9)</f>
        <v>11.264603999999999</v>
      </c>
      <c r="I15" s="136">
        <f>E15*H15</f>
        <v>123.91064399999999</v>
      </c>
    </row>
    <row r="16" spans="1:9">
      <c r="A16" s="158">
        <v>72897</v>
      </c>
      <c r="B16" s="157" t="s">
        <v>13</v>
      </c>
      <c r="C16" s="159" t="s">
        <v>299</v>
      </c>
      <c r="D16" s="157" t="s">
        <v>296</v>
      </c>
      <c r="E16" s="156">
        <v>5</v>
      </c>
      <c r="F16" s="136">
        <v>15.12</v>
      </c>
      <c r="G16" s="136">
        <f>E16*F16</f>
        <v>75.599999999999994</v>
      </c>
      <c r="H16" s="136">
        <f>F16*(1+$H$9)</f>
        <v>19.223567999999997</v>
      </c>
      <c r="I16" s="136">
        <f>E16*H16</f>
        <v>96.117839999999987</v>
      </c>
    </row>
    <row r="17" spans="1:9">
      <c r="A17" s="158" t="s">
        <v>298</v>
      </c>
      <c r="B17" s="157" t="s">
        <v>14</v>
      </c>
      <c r="C17" s="159" t="s">
        <v>297</v>
      </c>
      <c r="D17" s="157" t="s">
        <v>296</v>
      </c>
      <c r="E17" s="156">
        <v>5</v>
      </c>
      <c r="F17" s="136">
        <v>20</v>
      </c>
      <c r="G17" s="136">
        <f>E17*F17</f>
        <v>100</v>
      </c>
      <c r="H17" s="136">
        <f>F17*(1+$H$9)</f>
        <v>25.427999999999997</v>
      </c>
      <c r="I17" s="136">
        <f>E17*H17</f>
        <v>127.13999999999999</v>
      </c>
    </row>
    <row r="18" spans="1:9">
      <c r="A18" s="158"/>
      <c r="B18" s="157"/>
      <c r="C18" s="140" t="s">
        <v>33</v>
      </c>
      <c r="D18" s="157"/>
      <c r="E18" s="156"/>
      <c r="F18" s="136"/>
      <c r="G18" s="135">
        <f>SUM(G14:G17)</f>
        <v>1668.9599999999998</v>
      </c>
      <c r="H18" s="135"/>
      <c r="I18" s="135">
        <f>SUM(I14:I17)</f>
        <v>2121.9157439999999</v>
      </c>
    </row>
    <row r="19" spans="1:9">
      <c r="A19" s="158"/>
      <c r="B19" s="157"/>
      <c r="C19" s="159"/>
      <c r="D19" s="157"/>
      <c r="E19" s="156"/>
      <c r="F19" s="136"/>
      <c r="G19" s="136"/>
      <c r="H19" s="136"/>
      <c r="I19" s="136"/>
    </row>
    <row r="20" spans="1:9">
      <c r="A20" s="142"/>
      <c r="B20" s="146">
        <v>2</v>
      </c>
      <c r="C20" s="140" t="s">
        <v>295</v>
      </c>
      <c r="D20" s="146"/>
      <c r="E20" s="138"/>
      <c r="F20" s="136"/>
      <c r="G20" s="135"/>
      <c r="H20" s="136"/>
      <c r="I20" s="135"/>
    </row>
    <row r="21" spans="1:9" ht="28.5">
      <c r="A21" s="142">
        <v>90445</v>
      </c>
      <c r="B21" s="146" t="s">
        <v>15</v>
      </c>
      <c r="C21" s="148" t="s">
        <v>294</v>
      </c>
      <c r="D21" s="146" t="s">
        <v>24</v>
      </c>
      <c r="E21" s="138">
        <v>20</v>
      </c>
      <c r="F21" s="136">
        <v>15.05</v>
      </c>
      <c r="G21" s="136">
        <f>E21*F21</f>
        <v>301</v>
      </c>
      <c r="H21" s="136">
        <f>F21*(1+$H$9)</f>
        <v>19.13457</v>
      </c>
      <c r="I21" s="136">
        <f>E21*H21</f>
        <v>382.69139999999999</v>
      </c>
    </row>
    <row r="22" spans="1:9" ht="28.5">
      <c r="A22" s="142">
        <v>72715</v>
      </c>
      <c r="B22" s="146" t="s">
        <v>16</v>
      </c>
      <c r="C22" s="148" t="s">
        <v>293</v>
      </c>
      <c r="D22" s="146" t="s">
        <v>24</v>
      </c>
      <c r="E22" s="138">
        <v>66</v>
      </c>
      <c r="F22" s="136">
        <v>111.19</v>
      </c>
      <c r="G22" s="136">
        <f>E22*F22</f>
        <v>7338.54</v>
      </c>
      <c r="H22" s="136">
        <f>F22*(1+$H$9)</f>
        <v>141.36696599999999</v>
      </c>
      <c r="I22" s="136">
        <f>E22*H22</f>
        <v>9330.2197559999986</v>
      </c>
    </row>
    <row r="23" spans="1:9" ht="28.5">
      <c r="A23" s="149" t="s">
        <v>292</v>
      </c>
      <c r="B23" s="146" t="s">
        <v>17</v>
      </c>
      <c r="C23" s="148" t="s">
        <v>291</v>
      </c>
      <c r="D23" s="146" t="s">
        <v>24</v>
      </c>
      <c r="E23" s="138">
        <v>20</v>
      </c>
      <c r="F23" s="136">
        <v>7.65</v>
      </c>
      <c r="G23" s="136">
        <f>E23*F23</f>
        <v>153</v>
      </c>
      <c r="H23" s="136">
        <f>F23*(1+$H$9)</f>
        <v>9.72621</v>
      </c>
      <c r="I23" s="136">
        <f>E23*H23</f>
        <v>194.52420000000001</v>
      </c>
    </row>
    <row r="24" spans="1:9">
      <c r="A24" s="158"/>
      <c r="B24" s="157"/>
      <c r="C24" s="140" t="s">
        <v>34</v>
      </c>
      <c r="D24" s="157"/>
      <c r="E24" s="156"/>
      <c r="F24" s="136"/>
      <c r="G24" s="135">
        <f>SUM(G21:G23)</f>
        <v>7792.54</v>
      </c>
      <c r="H24" s="135"/>
      <c r="I24" s="135">
        <f>SUM(I21:I23)</f>
        <v>9907.4353559999981</v>
      </c>
    </row>
    <row r="25" spans="1:9">
      <c r="A25" s="142"/>
      <c r="B25" s="146"/>
      <c r="C25" s="140"/>
      <c r="D25" s="146"/>
      <c r="E25" s="138"/>
      <c r="F25" s="136"/>
      <c r="G25" s="135"/>
      <c r="H25" s="136"/>
      <c r="I25" s="135"/>
    </row>
    <row r="26" spans="1:9">
      <c r="A26" s="142"/>
      <c r="B26" s="210">
        <v>3</v>
      </c>
      <c r="C26" s="140" t="s">
        <v>290</v>
      </c>
      <c r="D26" s="146"/>
      <c r="E26" s="138"/>
      <c r="F26" s="136"/>
      <c r="G26" s="135"/>
      <c r="H26" s="136"/>
      <c r="I26" s="135"/>
    </row>
    <row r="27" spans="1:9">
      <c r="A27" s="142">
        <v>72934</v>
      </c>
      <c r="B27" s="146" t="s">
        <v>20</v>
      </c>
      <c r="C27" s="148" t="s">
        <v>289</v>
      </c>
      <c r="D27" s="146" t="s">
        <v>24</v>
      </c>
      <c r="E27" s="138">
        <v>50</v>
      </c>
      <c r="F27" s="136">
        <v>4.54</v>
      </c>
      <c r="G27" s="136">
        <f>E27*F27</f>
        <v>227</v>
      </c>
      <c r="H27" s="136">
        <f>F27*(1+$H$9)</f>
        <v>5.7721559999999998</v>
      </c>
      <c r="I27" s="136">
        <f>E27*H27</f>
        <v>288.6078</v>
      </c>
    </row>
    <row r="28" spans="1:9">
      <c r="A28" s="142" t="s">
        <v>288</v>
      </c>
      <c r="B28" s="146" t="s">
        <v>21</v>
      </c>
      <c r="C28" s="148" t="s">
        <v>287</v>
      </c>
      <c r="D28" s="146" t="s">
        <v>24</v>
      </c>
      <c r="E28" s="138">
        <v>120</v>
      </c>
      <c r="F28" s="136">
        <v>2.21</v>
      </c>
      <c r="G28" s="136">
        <f>E28*F28</f>
        <v>265.2</v>
      </c>
      <c r="H28" s="136">
        <f>F28*(1+$H$9)</f>
        <v>2.8097939999999997</v>
      </c>
      <c r="I28" s="136">
        <f>E28*H28</f>
        <v>337.17527999999999</v>
      </c>
    </row>
    <row r="29" spans="1:9">
      <c r="A29" s="142"/>
      <c r="B29" s="146"/>
      <c r="C29" s="140" t="s">
        <v>38</v>
      </c>
      <c r="D29" s="146"/>
      <c r="E29" s="138"/>
      <c r="F29" s="136"/>
      <c r="G29" s="135">
        <f>SUM(G27:G28)</f>
        <v>492.2</v>
      </c>
      <c r="H29" s="136"/>
      <c r="I29" s="135">
        <f>SUM(I27:I28)</f>
        <v>625.78307999999993</v>
      </c>
    </row>
    <row r="30" spans="1:9">
      <c r="A30" s="142"/>
      <c r="B30" s="146"/>
      <c r="C30" s="140"/>
      <c r="D30" s="146"/>
      <c r="E30" s="138"/>
      <c r="F30" s="136"/>
      <c r="G30" s="135"/>
      <c r="H30" s="136"/>
      <c r="I30" s="135"/>
    </row>
    <row r="31" spans="1:9">
      <c r="A31" s="155"/>
      <c r="B31" s="210">
        <v>4</v>
      </c>
      <c r="C31" s="154" t="s">
        <v>286</v>
      </c>
      <c r="D31" s="153"/>
      <c r="E31" s="152"/>
      <c r="F31" s="151"/>
      <c r="G31" s="150"/>
      <c r="H31" s="151"/>
      <c r="I31" s="150"/>
    </row>
    <row r="32" spans="1:9">
      <c r="A32" s="149" t="s">
        <v>285</v>
      </c>
      <c r="B32" s="146" t="s">
        <v>22</v>
      </c>
      <c r="C32" s="148" t="s">
        <v>284</v>
      </c>
      <c r="D32" s="147" t="s">
        <v>248</v>
      </c>
      <c r="E32" s="137">
        <v>2</v>
      </c>
      <c r="F32" s="136">
        <v>1526.67</v>
      </c>
      <c r="G32" s="136">
        <f t="shared" ref="G32:G45" si="0">E32*F32</f>
        <v>3053.34</v>
      </c>
      <c r="H32" s="136">
        <f t="shared" ref="H32:H45" si="1">F32*(1+$H$9)</f>
        <v>1941.0082379999999</v>
      </c>
      <c r="I32" s="136">
        <f t="shared" ref="I32:I45" si="2">E32*H32</f>
        <v>3882.0164759999998</v>
      </c>
    </row>
    <row r="33" spans="1:9">
      <c r="A33" s="149" t="s">
        <v>283</v>
      </c>
      <c r="B33" s="146" t="s">
        <v>39</v>
      </c>
      <c r="C33" s="148" t="s">
        <v>282</v>
      </c>
      <c r="D33" s="147" t="s">
        <v>248</v>
      </c>
      <c r="E33" s="137">
        <v>7</v>
      </c>
      <c r="F33" s="136">
        <v>82.03</v>
      </c>
      <c r="G33" s="136">
        <f t="shared" si="0"/>
        <v>574.21</v>
      </c>
      <c r="H33" s="136">
        <f t="shared" si="1"/>
        <v>104.292942</v>
      </c>
      <c r="I33" s="136">
        <f t="shared" si="2"/>
        <v>730.05059399999993</v>
      </c>
    </row>
    <row r="34" spans="1:9">
      <c r="A34" s="149" t="s">
        <v>281</v>
      </c>
      <c r="B34" s="146" t="s">
        <v>280</v>
      </c>
      <c r="C34" s="148" t="s">
        <v>279</v>
      </c>
      <c r="D34" s="147" t="s">
        <v>248</v>
      </c>
      <c r="E34" s="137">
        <v>4</v>
      </c>
      <c r="F34" s="136">
        <v>140.29</v>
      </c>
      <c r="G34" s="136">
        <f t="shared" si="0"/>
        <v>561.16</v>
      </c>
      <c r="H34" s="136">
        <f t="shared" si="1"/>
        <v>178.36470599999998</v>
      </c>
      <c r="I34" s="136">
        <f t="shared" si="2"/>
        <v>713.45882399999994</v>
      </c>
    </row>
    <row r="35" spans="1:9">
      <c r="A35" s="149">
        <v>20977</v>
      </c>
      <c r="B35" s="146" t="s">
        <v>278</v>
      </c>
      <c r="C35" s="148" t="s">
        <v>277</v>
      </c>
      <c r="D35" s="147" t="s">
        <v>248</v>
      </c>
      <c r="E35" s="137">
        <v>9</v>
      </c>
      <c r="F35" s="136">
        <v>169.42</v>
      </c>
      <c r="G35" s="136">
        <f t="shared" si="0"/>
        <v>1524.78</v>
      </c>
      <c r="H35" s="136">
        <f t="shared" si="1"/>
        <v>215.40058799999997</v>
      </c>
      <c r="I35" s="136">
        <f t="shared" si="2"/>
        <v>1938.6052919999997</v>
      </c>
    </row>
    <row r="36" spans="1:9">
      <c r="A36" s="149" t="s">
        <v>276</v>
      </c>
      <c r="B36" s="146" t="s">
        <v>275</v>
      </c>
      <c r="C36" s="148" t="s">
        <v>274</v>
      </c>
      <c r="D36" s="147" t="s">
        <v>248</v>
      </c>
      <c r="E36" s="137">
        <v>8</v>
      </c>
      <c r="F36" s="136">
        <v>70.39</v>
      </c>
      <c r="G36" s="136">
        <f t="shared" si="0"/>
        <v>563.12</v>
      </c>
      <c r="H36" s="136">
        <f t="shared" si="1"/>
        <v>89.493845999999991</v>
      </c>
      <c r="I36" s="136">
        <f t="shared" si="2"/>
        <v>715.95076799999993</v>
      </c>
    </row>
    <row r="37" spans="1:9">
      <c r="A37" s="149" t="s">
        <v>273</v>
      </c>
      <c r="B37" s="146" t="s">
        <v>272</v>
      </c>
      <c r="C37" s="148" t="s">
        <v>271</v>
      </c>
      <c r="D37" s="147" t="s">
        <v>248</v>
      </c>
      <c r="E37" s="137">
        <v>5</v>
      </c>
      <c r="F37" s="136">
        <v>50.18</v>
      </c>
      <c r="G37" s="136">
        <f t="shared" si="0"/>
        <v>250.9</v>
      </c>
      <c r="H37" s="136">
        <f t="shared" si="1"/>
        <v>63.798851999999989</v>
      </c>
      <c r="I37" s="136">
        <f t="shared" si="2"/>
        <v>318.99425999999994</v>
      </c>
    </row>
    <row r="38" spans="1:9">
      <c r="A38" s="149" t="s">
        <v>270</v>
      </c>
      <c r="B38" s="146" t="s">
        <v>269</v>
      </c>
      <c r="C38" s="148" t="s">
        <v>268</v>
      </c>
      <c r="D38" s="147" t="s">
        <v>248</v>
      </c>
      <c r="E38" s="137">
        <v>25</v>
      </c>
      <c r="F38" s="136">
        <v>102.45</v>
      </c>
      <c r="G38" s="136">
        <f t="shared" si="0"/>
        <v>2561.25</v>
      </c>
      <c r="H38" s="136">
        <f t="shared" si="1"/>
        <v>130.25493</v>
      </c>
      <c r="I38" s="136">
        <f t="shared" si="2"/>
        <v>3256.3732500000001</v>
      </c>
    </row>
    <row r="39" spans="1:9">
      <c r="A39" s="149" t="s">
        <v>267</v>
      </c>
      <c r="B39" s="146" t="s">
        <v>266</v>
      </c>
      <c r="C39" s="148" t="s">
        <v>265</v>
      </c>
      <c r="D39" s="147" t="s">
        <v>248</v>
      </c>
      <c r="E39" s="137">
        <v>17</v>
      </c>
      <c r="F39" s="136">
        <v>26.49</v>
      </c>
      <c r="G39" s="136">
        <f t="shared" si="0"/>
        <v>450.33</v>
      </c>
      <c r="H39" s="136">
        <f t="shared" si="1"/>
        <v>33.679385999999994</v>
      </c>
      <c r="I39" s="136">
        <f t="shared" si="2"/>
        <v>572.54956199999992</v>
      </c>
    </row>
    <row r="40" spans="1:9">
      <c r="A40" s="149" t="s">
        <v>264</v>
      </c>
      <c r="B40" s="146" t="s">
        <v>263</v>
      </c>
      <c r="C40" s="148" t="s">
        <v>262</v>
      </c>
      <c r="D40" s="147" t="s">
        <v>248</v>
      </c>
      <c r="E40" s="137">
        <v>24</v>
      </c>
      <c r="F40" s="136">
        <v>21.96</v>
      </c>
      <c r="G40" s="136">
        <f t="shared" si="0"/>
        <v>527.04</v>
      </c>
      <c r="H40" s="136">
        <f t="shared" si="1"/>
        <v>27.919943999999997</v>
      </c>
      <c r="I40" s="136">
        <f t="shared" si="2"/>
        <v>670.07865599999991</v>
      </c>
    </row>
    <row r="41" spans="1:9" ht="28.5">
      <c r="A41" s="149" t="s">
        <v>261</v>
      </c>
      <c r="B41" s="146" t="s">
        <v>260</v>
      </c>
      <c r="C41" s="148" t="s">
        <v>259</v>
      </c>
      <c r="D41" s="147" t="s">
        <v>248</v>
      </c>
      <c r="E41" s="137">
        <v>49</v>
      </c>
      <c r="F41" s="136">
        <v>25.33</v>
      </c>
      <c r="G41" s="136">
        <f t="shared" si="0"/>
        <v>1241.1699999999998</v>
      </c>
      <c r="H41" s="136">
        <f t="shared" si="1"/>
        <v>32.204561999999996</v>
      </c>
      <c r="I41" s="136">
        <f t="shared" si="2"/>
        <v>1578.0235379999997</v>
      </c>
    </row>
    <row r="42" spans="1:9">
      <c r="A42" s="149" t="s">
        <v>258</v>
      </c>
      <c r="B42" s="146" t="s">
        <v>257</v>
      </c>
      <c r="C42" s="148" t="s">
        <v>256</v>
      </c>
      <c r="D42" s="147" t="s">
        <v>248</v>
      </c>
      <c r="E42" s="137">
        <v>7</v>
      </c>
      <c r="F42" s="136">
        <v>43.12</v>
      </c>
      <c r="G42" s="136">
        <f t="shared" si="0"/>
        <v>301.83999999999997</v>
      </c>
      <c r="H42" s="136">
        <f t="shared" si="1"/>
        <v>54.822767999999989</v>
      </c>
      <c r="I42" s="136">
        <f t="shared" si="2"/>
        <v>383.75937599999992</v>
      </c>
    </row>
    <row r="43" spans="1:9">
      <c r="A43" s="149">
        <v>73780</v>
      </c>
      <c r="B43" s="146" t="s">
        <v>255</v>
      </c>
      <c r="C43" s="148" t="s">
        <v>254</v>
      </c>
      <c r="D43" s="147" t="s">
        <v>248</v>
      </c>
      <c r="E43" s="137">
        <v>3</v>
      </c>
      <c r="F43" s="136">
        <v>159.44999999999999</v>
      </c>
      <c r="G43" s="136">
        <f t="shared" si="0"/>
        <v>478.34999999999997</v>
      </c>
      <c r="H43" s="136">
        <f t="shared" si="1"/>
        <v>202.72472999999997</v>
      </c>
      <c r="I43" s="136">
        <f t="shared" si="2"/>
        <v>608.17418999999995</v>
      </c>
    </row>
    <row r="44" spans="1:9">
      <c r="A44" s="149">
        <v>84891</v>
      </c>
      <c r="B44" s="146" t="s">
        <v>253</v>
      </c>
      <c r="C44" s="148" t="s">
        <v>252</v>
      </c>
      <c r="D44" s="147" t="s">
        <v>248</v>
      </c>
      <c r="E44" s="137">
        <v>4</v>
      </c>
      <c r="F44" s="136">
        <v>137.81</v>
      </c>
      <c r="G44" s="136">
        <f t="shared" si="0"/>
        <v>551.24</v>
      </c>
      <c r="H44" s="136">
        <f t="shared" si="1"/>
        <v>175.21163399999998</v>
      </c>
      <c r="I44" s="136">
        <f t="shared" si="2"/>
        <v>700.8465359999999</v>
      </c>
    </row>
    <row r="45" spans="1:9">
      <c r="A45" s="149" t="s">
        <v>251</v>
      </c>
      <c r="B45" s="146" t="s">
        <v>250</v>
      </c>
      <c r="C45" s="148" t="s">
        <v>249</v>
      </c>
      <c r="D45" s="147" t="s">
        <v>248</v>
      </c>
      <c r="E45" s="137">
        <v>1</v>
      </c>
      <c r="F45" s="136">
        <v>958.36</v>
      </c>
      <c r="G45" s="136">
        <f t="shared" si="0"/>
        <v>958.36</v>
      </c>
      <c r="H45" s="136">
        <f t="shared" si="1"/>
        <v>1218.4589039999998</v>
      </c>
      <c r="I45" s="136">
        <f t="shared" si="2"/>
        <v>1218.4589039999998</v>
      </c>
    </row>
    <row r="46" spans="1:9">
      <c r="A46" s="142"/>
      <c r="B46" s="146"/>
      <c r="C46" s="140" t="s">
        <v>40</v>
      </c>
      <c r="D46" s="146"/>
      <c r="E46" s="138"/>
      <c r="F46" s="136"/>
      <c r="G46" s="135">
        <f>SUM(G32:G45)</f>
        <v>13597.089999999998</v>
      </c>
      <c r="H46" s="136"/>
      <c r="I46" s="135">
        <f>SUM(I32:I45)</f>
        <v>17287.340226</v>
      </c>
    </row>
    <row r="47" spans="1:9">
      <c r="A47" s="142"/>
      <c r="B47" s="146"/>
      <c r="C47" s="140"/>
      <c r="D47" s="146"/>
      <c r="E47" s="138"/>
      <c r="F47" s="136"/>
      <c r="G47" s="135"/>
      <c r="H47" s="136"/>
      <c r="I47" s="135"/>
    </row>
    <row r="48" spans="1:9">
      <c r="A48" s="142"/>
      <c r="B48" s="145">
        <v>5</v>
      </c>
      <c r="C48" s="144" t="s">
        <v>247</v>
      </c>
      <c r="D48" s="139"/>
      <c r="E48" s="138"/>
      <c r="F48" s="136"/>
      <c r="G48" s="136"/>
      <c r="H48" s="136"/>
      <c r="I48" s="136"/>
    </row>
    <row r="49" spans="1:10" ht="28.5">
      <c r="A49" s="142">
        <v>83694</v>
      </c>
      <c r="B49" s="141" t="s">
        <v>23</v>
      </c>
      <c r="C49" s="143" t="s">
        <v>246</v>
      </c>
      <c r="D49" s="139" t="s">
        <v>243</v>
      </c>
      <c r="E49" s="138">
        <v>11</v>
      </c>
      <c r="F49" s="136">
        <v>12.07</v>
      </c>
      <c r="G49" s="136">
        <f>E49*F49</f>
        <v>132.77000000000001</v>
      </c>
      <c r="H49" s="136">
        <f>F49*(1+$H$9)</f>
        <v>15.345797999999998</v>
      </c>
      <c r="I49" s="136">
        <f>E49*H49</f>
        <v>168.80377799999999</v>
      </c>
    </row>
    <row r="50" spans="1:10">
      <c r="A50" s="142">
        <v>88482</v>
      </c>
      <c r="B50" s="141" t="s">
        <v>146</v>
      </c>
      <c r="C50" s="143" t="s">
        <v>245</v>
      </c>
      <c r="D50" s="139" t="s">
        <v>243</v>
      </c>
      <c r="E50" s="138">
        <v>80</v>
      </c>
      <c r="F50" s="136">
        <v>2.76</v>
      </c>
      <c r="G50" s="136">
        <f>E50*F50</f>
        <v>220.79999999999998</v>
      </c>
      <c r="H50" s="136">
        <f>F50*(1+$H$9)</f>
        <v>3.5090639999999995</v>
      </c>
      <c r="I50" s="136">
        <f>E50*H50</f>
        <v>280.72511999999995</v>
      </c>
    </row>
    <row r="51" spans="1:10">
      <c r="A51" s="142">
        <v>88489</v>
      </c>
      <c r="B51" s="141" t="s">
        <v>147</v>
      </c>
      <c r="C51" s="143" t="s">
        <v>244</v>
      </c>
      <c r="D51" s="139" t="s">
        <v>243</v>
      </c>
      <c r="E51" s="138">
        <v>80</v>
      </c>
      <c r="F51" s="136">
        <v>8.4499999999999993</v>
      </c>
      <c r="G51" s="136">
        <f>E51*F51</f>
        <v>676</v>
      </c>
      <c r="H51" s="136">
        <f>F51*(1+$H$9)</f>
        <v>10.743329999999998</v>
      </c>
      <c r="I51" s="136">
        <f>E51*H51</f>
        <v>859.46639999999991</v>
      </c>
    </row>
    <row r="52" spans="1:10">
      <c r="A52" s="142"/>
      <c r="B52" s="141"/>
      <c r="C52" s="140" t="s">
        <v>41</v>
      </c>
      <c r="D52" s="139"/>
      <c r="E52" s="138"/>
      <c r="F52" s="137"/>
      <c r="G52" s="135">
        <f>SUM(G49:G51)</f>
        <v>1029.57</v>
      </c>
      <c r="H52" s="136"/>
      <c r="I52" s="135">
        <f>SUM(I49:I51)</f>
        <v>1308.9952979999998</v>
      </c>
    </row>
    <row r="53" spans="1:10">
      <c r="A53" s="141"/>
      <c r="B53" s="141"/>
      <c r="C53" s="140"/>
      <c r="D53" s="139"/>
      <c r="E53" s="138"/>
      <c r="F53" s="137"/>
      <c r="G53" s="135"/>
      <c r="H53" s="136"/>
      <c r="I53" s="135"/>
    </row>
    <row r="54" spans="1:10">
      <c r="A54" s="275" t="s">
        <v>242</v>
      </c>
      <c r="B54" s="275"/>
      <c r="C54" s="275"/>
      <c r="D54" s="275"/>
      <c r="E54" s="275"/>
      <c r="F54" s="275"/>
      <c r="G54" s="133">
        <f>G18+G24+G29+G46+G52</f>
        <v>24580.36</v>
      </c>
      <c r="H54" s="134"/>
      <c r="I54" s="133">
        <f>I18+I24+I29+I46+I52</f>
        <v>31251.469703999996</v>
      </c>
    </row>
    <row r="55" spans="1:10">
      <c r="A55" s="132" t="s">
        <v>241</v>
      </c>
      <c r="B55" s="132"/>
      <c r="C55" s="132"/>
      <c r="D55" s="131"/>
      <c r="E55" s="131"/>
      <c r="F55" s="130"/>
      <c r="G55" s="130"/>
      <c r="H55" s="129"/>
      <c r="I55" s="125"/>
      <c r="J55" s="128"/>
    </row>
    <row r="56" spans="1:10">
      <c r="A56" s="127"/>
      <c r="B56" s="127"/>
      <c r="C56" s="127"/>
      <c r="D56" s="127"/>
      <c r="E56" s="127"/>
      <c r="F56" s="127"/>
      <c r="G56" s="126"/>
      <c r="H56" s="127"/>
      <c r="I56" s="126"/>
    </row>
    <row r="57" spans="1:10">
      <c r="G57" s="125"/>
      <c r="I57" s="125"/>
    </row>
    <row r="58" spans="1:10">
      <c r="G58" s="125"/>
      <c r="I58" s="125"/>
    </row>
    <row r="59" spans="1:10">
      <c r="G59" s="125"/>
      <c r="I59" s="125"/>
    </row>
    <row r="60" spans="1:10">
      <c r="I60" s="125"/>
    </row>
  </sheetData>
  <sheetProtection password="FC91" sheet="1" objects="1" scenarios="1"/>
  <mergeCells count="18">
    <mergeCell ref="A1:I1"/>
    <mergeCell ref="A2:I2"/>
    <mergeCell ref="A4:I4"/>
    <mergeCell ref="A5:I5"/>
    <mergeCell ref="H9:I9"/>
    <mergeCell ref="A7:I7"/>
    <mergeCell ref="A6:I6"/>
    <mergeCell ref="B8:C8"/>
    <mergeCell ref="A9:C9"/>
    <mergeCell ref="A10:I10"/>
    <mergeCell ref="H11:I11"/>
    <mergeCell ref="A54:F54"/>
    <mergeCell ref="A11:A12"/>
    <mergeCell ref="B11:B12"/>
    <mergeCell ref="C11:C12"/>
    <mergeCell ref="D11:D12"/>
    <mergeCell ref="E11:E12"/>
    <mergeCell ref="F11:G11"/>
  </mergeCells>
  <pageMargins left="0.511811024" right="0.511811024" top="0.78740157499999996" bottom="0.78740157499999996" header="0.31496062000000002" footer="0.31496062000000002"/>
  <legacyDrawing r:id="rId1"/>
  <oleObjects>
    <oleObject progId="Word.Picture.8" shapeId="614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68"/>
  <sheetViews>
    <sheetView view="pageBreakPreview" zoomScaleSheetLayoutView="100" workbookViewId="0">
      <selection activeCell="B21" sqref="B21"/>
    </sheetView>
  </sheetViews>
  <sheetFormatPr defaultColWidth="11.42578125" defaultRowHeight="12.75"/>
  <cols>
    <col min="1" max="1" width="8.140625" style="32" bestFit="1" customWidth="1"/>
    <col min="2" max="2" width="60.140625" style="32" customWidth="1"/>
    <col min="3" max="3" width="16.85546875" style="32" bestFit="1" customWidth="1"/>
    <col min="4" max="4" width="8.7109375" style="32" bestFit="1" customWidth="1"/>
    <col min="5" max="5" width="10.28515625" style="32" customWidth="1"/>
    <col min="6" max="6" width="10" style="32" customWidth="1"/>
    <col min="7" max="7" width="11.140625" style="32" customWidth="1"/>
    <col min="8" max="8" width="12.140625" style="32" customWidth="1"/>
    <col min="9" max="9" width="11.7109375" style="32" customWidth="1"/>
    <col min="10" max="10" width="13.28515625" style="32" bestFit="1" customWidth="1"/>
    <col min="11" max="23" width="11.42578125" style="32"/>
    <col min="24" max="24" width="11.42578125" style="68"/>
    <col min="25" max="16384" width="11.42578125" style="29"/>
  </cols>
  <sheetData>
    <row r="1" spans="1:24" ht="23.25">
      <c r="A1" s="295" t="s">
        <v>60</v>
      </c>
      <c r="B1" s="295"/>
      <c r="C1" s="295"/>
      <c r="D1" s="295"/>
      <c r="E1" s="295"/>
      <c r="F1" s="295"/>
      <c r="G1" s="295"/>
      <c r="H1" s="295"/>
      <c r="I1" s="295"/>
      <c r="J1" s="295"/>
      <c r="K1" s="29"/>
      <c r="L1" s="29"/>
      <c r="M1" s="29"/>
      <c r="N1" s="29"/>
      <c r="O1" s="29"/>
      <c r="P1" s="29"/>
      <c r="Q1" s="30"/>
      <c r="R1" s="31"/>
      <c r="S1" s="31"/>
      <c r="T1" s="31"/>
      <c r="U1" s="31"/>
      <c r="V1" s="31"/>
      <c r="W1" s="31"/>
      <c r="X1" s="102"/>
    </row>
    <row r="2" spans="1:24" ht="23.25">
      <c r="A2" s="296" t="s">
        <v>85</v>
      </c>
      <c r="B2" s="296"/>
      <c r="C2" s="296"/>
      <c r="D2" s="296"/>
      <c r="E2" s="296"/>
      <c r="F2" s="296"/>
      <c r="G2" s="296"/>
      <c r="H2" s="296"/>
      <c r="I2" s="296"/>
      <c r="J2" s="296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0" customHeight="1">
      <c r="A3" s="121"/>
      <c r="B3" s="297"/>
      <c r="C3" s="297"/>
      <c r="D3" s="297"/>
      <c r="E3" s="297"/>
      <c r="F3" s="297"/>
      <c r="G3" s="297"/>
      <c r="H3" s="297"/>
      <c r="I3" s="297"/>
      <c r="J3" s="297"/>
      <c r="K3" s="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23.25" customHeight="1">
      <c r="A4" s="298" t="s">
        <v>67</v>
      </c>
      <c r="B4" s="298"/>
      <c r="C4" s="298"/>
      <c r="D4" s="298"/>
      <c r="E4" s="298"/>
      <c r="F4" s="298"/>
      <c r="G4" s="298"/>
      <c r="H4" s="298"/>
      <c r="I4" s="298"/>
      <c r="J4" s="298"/>
      <c r="K4" s="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34" customFormat="1" ht="5.0999999999999996" customHeight="1">
      <c r="A5" s="297"/>
      <c r="B5" s="297"/>
      <c r="C5" s="297"/>
      <c r="D5" s="297"/>
      <c r="E5" s="297"/>
      <c r="F5" s="297"/>
      <c r="G5" s="297"/>
      <c r="H5" s="297"/>
      <c r="I5" s="121"/>
      <c r="J5" s="33"/>
    </row>
    <row r="6" spans="1:24" s="34" customFormat="1" ht="23.25" customHeight="1">
      <c r="A6" s="304" t="str">
        <f>ORÇAMENTO!A6</f>
        <v>OBRA: ADEQUAÇÃO E REFORMA DA DA CASA DE OLEGÁRIO MACIEL E TEATRO MUNICIPAL LEÃO DE FORMOSA</v>
      </c>
      <c r="B6" s="304"/>
      <c r="C6" s="304"/>
      <c r="D6" s="304"/>
      <c r="E6" s="304"/>
      <c r="F6" s="304"/>
      <c r="G6" s="304"/>
      <c r="H6" s="304"/>
      <c r="I6" s="304"/>
      <c r="J6" s="304"/>
    </row>
    <row r="7" spans="1:24" s="34" customFormat="1" ht="23.25" customHeight="1">
      <c r="A7" s="304" t="str">
        <f>ORÇAMENTO!A7</f>
        <v>ENDEREÇO: AVENIDA GETÚLIO VARGAS, 78 - BAIRRO CENTRO - PATOS DE MINAS/MG</v>
      </c>
      <c r="B7" s="304"/>
      <c r="C7" s="304"/>
      <c r="D7" s="304"/>
      <c r="E7" s="304"/>
      <c r="F7" s="304"/>
      <c r="G7" s="304"/>
      <c r="H7" s="304"/>
      <c r="I7" s="304"/>
      <c r="J7" s="304"/>
    </row>
    <row r="8" spans="1:24" s="34" customFormat="1" ht="5.0999999999999996" customHeight="1">
      <c r="A8" s="35"/>
      <c r="B8" s="35"/>
      <c r="C8" s="35"/>
      <c r="D8" s="35"/>
      <c r="J8" s="36"/>
    </row>
    <row r="9" spans="1:24" s="39" customFormat="1" ht="12.75" customHeight="1">
      <c r="A9" s="37" t="s">
        <v>6</v>
      </c>
      <c r="B9" s="37" t="s">
        <v>59</v>
      </c>
      <c r="C9" s="38" t="s">
        <v>68</v>
      </c>
      <c r="D9" s="38" t="s">
        <v>69</v>
      </c>
      <c r="E9" s="120" t="s">
        <v>70</v>
      </c>
      <c r="F9" s="120" t="s">
        <v>71</v>
      </c>
      <c r="G9" s="120" t="s">
        <v>72</v>
      </c>
      <c r="H9" s="120" t="s">
        <v>73</v>
      </c>
      <c r="I9" s="120" t="s">
        <v>213</v>
      </c>
      <c r="J9" s="120" t="s">
        <v>2</v>
      </c>
    </row>
    <row r="10" spans="1:24" s="43" customFormat="1">
      <c r="A10" s="20">
        <v>1</v>
      </c>
      <c r="B10" s="40" t="str">
        <f>ORÇAMENTO!C14</f>
        <v>SERVIÇOS PRELIMINARES</v>
      </c>
      <c r="C10" s="41">
        <f>ORÇAMENTO!I19</f>
        <v>4953.9053366400003</v>
      </c>
      <c r="D10" s="42">
        <f t="shared" ref="D10:D24" si="0">C10/TOTAL</f>
        <v>2.1025431578368226E-2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f>SUM(E10:I10)</f>
        <v>1</v>
      </c>
    </row>
    <row r="11" spans="1:24" s="43" customFormat="1">
      <c r="A11" s="20">
        <v>2</v>
      </c>
      <c r="B11" s="21" t="str">
        <f>ORÇAMENTO!C21</f>
        <v>SUPERESTRUTURA/ALVENARIA</v>
      </c>
      <c r="C11" s="41">
        <f>ORÇAMENTO!I27</f>
        <v>4904.4343997999995</v>
      </c>
      <c r="D11" s="42">
        <f t="shared" si="0"/>
        <v>2.0815466363660936E-2</v>
      </c>
      <c r="E11" s="42">
        <v>0.5</v>
      </c>
      <c r="F11" s="42">
        <v>0.5</v>
      </c>
      <c r="G11" s="42">
        <v>0</v>
      </c>
      <c r="H11" s="42">
        <v>0</v>
      </c>
      <c r="I11" s="42">
        <v>0</v>
      </c>
      <c r="J11" s="42">
        <f t="shared" ref="J11:J24" si="1">SUM(E11:I11)</f>
        <v>1</v>
      </c>
    </row>
    <row r="12" spans="1:24" s="43" customFormat="1">
      <c r="A12" s="20">
        <v>3</v>
      </c>
      <c r="B12" s="21" t="str">
        <f>ORÇAMENTO!C29</f>
        <v>PISOS E PAVIMENTAÇÕES</v>
      </c>
      <c r="C12" s="41">
        <f>ORÇAMENTO!I35</f>
        <v>34461.883369679999</v>
      </c>
      <c r="D12" s="42">
        <f t="shared" si="0"/>
        <v>0.14626358834348624</v>
      </c>
      <c r="E12" s="42">
        <v>0</v>
      </c>
      <c r="F12" s="42">
        <v>0.5</v>
      </c>
      <c r="G12" s="42">
        <v>0.5</v>
      </c>
      <c r="H12" s="42">
        <v>0</v>
      </c>
      <c r="I12" s="42">
        <v>0</v>
      </c>
      <c r="J12" s="42">
        <f t="shared" si="1"/>
        <v>1</v>
      </c>
    </row>
    <row r="13" spans="1:24" s="43" customFormat="1">
      <c r="A13" s="20">
        <v>4</v>
      </c>
      <c r="B13" s="21" t="str">
        <f>ORÇAMENTO!C37</f>
        <v>REVESTIMENTOS</v>
      </c>
      <c r="C13" s="41">
        <f>ORÇAMENTO!I40</f>
        <v>2367.5197103999999</v>
      </c>
      <c r="D13" s="42">
        <f t="shared" si="0"/>
        <v>1.0048258959105485E-2</v>
      </c>
      <c r="E13" s="42">
        <v>0.25</v>
      </c>
      <c r="F13" s="42">
        <v>0.25</v>
      </c>
      <c r="G13" s="42">
        <v>0.25</v>
      </c>
      <c r="H13" s="42">
        <v>0.25</v>
      </c>
      <c r="I13" s="42">
        <v>0</v>
      </c>
      <c r="J13" s="42">
        <f t="shared" si="1"/>
        <v>1</v>
      </c>
    </row>
    <row r="14" spans="1:24" s="43" customFormat="1">
      <c r="A14" s="20">
        <v>5</v>
      </c>
      <c r="B14" s="21" t="str">
        <f>ORÇAMENTO!C42</f>
        <v>VEDAÇÕES</v>
      </c>
      <c r="C14" s="41">
        <f>ORÇAMENTO!I48</f>
        <v>20633.4641448</v>
      </c>
      <c r="D14" s="42">
        <f t="shared" si="0"/>
        <v>8.7572825704306079E-2</v>
      </c>
      <c r="E14" s="42">
        <v>0</v>
      </c>
      <c r="F14" s="42">
        <v>0.5</v>
      </c>
      <c r="G14" s="42">
        <v>0.5</v>
      </c>
      <c r="H14" s="42">
        <v>0</v>
      </c>
      <c r="I14" s="42">
        <v>0</v>
      </c>
      <c r="J14" s="42">
        <f t="shared" si="1"/>
        <v>1</v>
      </c>
    </row>
    <row r="15" spans="1:24" s="43" customFormat="1">
      <c r="A15" s="20">
        <v>6</v>
      </c>
      <c r="B15" s="21" t="str">
        <f>ORÇAMENTO!C50</f>
        <v>FORROS E ASSESSÓRIOS</v>
      </c>
      <c r="C15" s="41">
        <f>ORÇAMENTO!I53</f>
        <v>7542.6527155200001</v>
      </c>
      <c r="D15" s="42">
        <f t="shared" si="0"/>
        <v>3.2012627979912403E-2</v>
      </c>
      <c r="E15" s="42">
        <v>0.25</v>
      </c>
      <c r="F15" s="42">
        <v>0.25</v>
      </c>
      <c r="G15" s="42">
        <v>0.25</v>
      </c>
      <c r="H15" s="42">
        <v>0.25</v>
      </c>
      <c r="I15" s="42">
        <v>0</v>
      </c>
      <c r="J15" s="42">
        <f t="shared" si="1"/>
        <v>1</v>
      </c>
    </row>
    <row r="16" spans="1:24" s="43" customFormat="1">
      <c r="A16" s="20">
        <v>7</v>
      </c>
      <c r="B16" s="21" t="str">
        <f>ORÇAMENTO!C55</f>
        <v xml:space="preserve">SISTEMAS DE SEGURANÇA </v>
      </c>
      <c r="C16" s="41">
        <f>ORÇAMENTO!I58+'PLANILHA ANEXA'!I54</f>
        <v>43202.616989999995</v>
      </c>
      <c r="D16" s="42">
        <f t="shared" si="0"/>
        <v>0.18336112739404642</v>
      </c>
      <c r="E16" s="42">
        <v>0</v>
      </c>
      <c r="F16" s="42">
        <v>0.25</v>
      </c>
      <c r="G16" s="42">
        <v>0.25</v>
      </c>
      <c r="H16" s="42">
        <v>0.5</v>
      </c>
      <c r="I16" s="42">
        <v>0</v>
      </c>
      <c r="J16" s="42">
        <f t="shared" si="1"/>
        <v>1</v>
      </c>
    </row>
    <row r="17" spans="1:11" s="43" customFormat="1" ht="12.75" customHeight="1">
      <c r="A17" s="20">
        <v>8</v>
      </c>
      <c r="B17" s="21" t="str">
        <f>ORÇAMENTO!C60</f>
        <v>INSTALAÇÕES ELÉTRICAS E LÓGICAS</v>
      </c>
      <c r="C17" s="41">
        <f>ORÇAMENTO!I66</f>
        <v>27228.200688000001</v>
      </c>
      <c r="D17" s="42">
        <f t="shared" si="0"/>
        <v>0.11556229513176607</v>
      </c>
      <c r="E17" s="42">
        <v>0</v>
      </c>
      <c r="F17" s="42">
        <v>0</v>
      </c>
      <c r="G17" s="42">
        <v>0.5</v>
      </c>
      <c r="H17" s="42">
        <v>0.5</v>
      </c>
      <c r="I17" s="42">
        <v>0</v>
      </c>
      <c r="J17" s="42">
        <f t="shared" si="1"/>
        <v>1</v>
      </c>
    </row>
    <row r="18" spans="1:11" s="43" customFormat="1">
      <c r="A18" s="20">
        <v>9</v>
      </c>
      <c r="B18" s="40" t="str">
        <f>ORÇAMENTO!C68</f>
        <v>INSTALAÇÕES HIDRO SANITÁRIAS</v>
      </c>
      <c r="C18" s="41">
        <f>ORÇAMENTO!I72</f>
        <v>1102.926786</v>
      </c>
      <c r="D18" s="42">
        <f t="shared" si="0"/>
        <v>4.6810566813779535E-3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f t="shared" si="1"/>
        <v>1</v>
      </c>
    </row>
    <row r="19" spans="1:11" s="43" customFormat="1" ht="25.5" customHeight="1">
      <c r="A19" s="20">
        <v>10</v>
      </c>
      <c r="B19" s="21" t="str">
        <f>ORÇAMENTO!C74</f>
        <v>INSTALAÇÕES DE APOIO</v>
      </c>
      <c r="C19" s="41">
        <f>ORÇAMENTO!I81</f>
        <v>3475.7787479999997</v>
      </c>
      <c r="D19" s="42">
        <f t="shared" si="0"/>
        <v>1.4751946854355297E-2</v>
      </c>
      <c r="E19" s="42">
        <v>0.15</v>
      </c>
      <c r="F19" s="42">
        <v>0.25</v>
      </c>
      <c r="G19" s="42">
        <v>0.3</v>
      </c>
      <c r="H19" s="42">
        <v>0.3</v>
      </c>
      <c r="I19" s="42">
        <v>0</v>
      </c>
      <c r="J19" s="42">
        <f t="shared" si="1"/>
        <v>1</v>
      </c>
    </row>
    <row r="20" spans="1:11" s="43" customFormat="1" ht="25.5" customHeight="1">
      <c r="A20" s="20">
        <v>11</v>
      </c>
      <c r="B20" s="21" t="str">
        <f>ORÇAMENTO!C83</f>
        <v>SERRALHERIA</v>
      </c>
      <c r="C20" s="41">
        <f>ORÇAMENTO!I89</f>
        <v>8457.7087919999994</v>
      </c>
      <c r="D20" s="42">
        <f t="shared" si="0"/>
        <v>3.5896321272172509E-2</v>
      </c>
      <c r="E20" s="42">
        <v>0</v>
      </c>
      <c r="F20" s="42">
        <v>0.25</v>
      </c>
      <c r="G20" s="42">
        <v>0.5</v>
      </c>
      <c r="H20" s="42">
        <v>0.25</v>
      </c>
      <c r="I20" s="42">
        <v>0</v>
      </c>
      <c r="J20" s="42">
        <f t="shared" si="1"/>
        <v>1</v>
      </c>
    </row>
    <row r="21" spans="1:11" s="43" customFormat="1">
      <c r="A21" s="20">
        <v>12</v>
      </c>
      <c r="B21" s="21" t="str">
        <f>ORÇAMENTO!C91</f>
        <v>MECÂNICA</v>
      </c>
      <c r="C21" s="41">
        <f>ORÇAMENTO!I98</f>
        <v>16557.836334</v>
      </c>
      <c r="D21" s="42">
        <f t="shared" si="0"/>
        <v>7.0274991399504688E-2</v>
      </c>
      <c r="E21" s="42">
        <v>0</v>
      </c>
      <c r="F21" s="42">
        <v>0.25</v>
      </c>
      <c r="G21" s="42">
        <v>0.25</v>
      </c>
      <c r="H21" s="45">
        <v>0.25</v>
      </c>
      <c r="I21" s="42">
        <v>0.25</v>
      </c>
      <c r="J21" s="42">
        <f t="shared" si="1"/>
        <v>1</v>
      </c>
    </row>
    <row r="22" spans="1:11" s="43" customFormat="1">
      <c r="A22" s="20">
        <v>13</v>
      </c>
      <c r="B22" s="21" t="str">
        <f>ORÇAMENTO!C100</f>
        <v>PINTURA</v>
      </c>
      <c r="C22" s="41">
        <f>ORÇAMENTO!I108</f>
        <v>53961.794863860006</v>
      </c>
      <c r="D22" s="42">
        <f t="shared" si="0"/>
        <v>0.2290253746603797</v>
      </c>
      <c r="E22" s="42">
        <v>0</v>
      </c>
      <c r="F22" s="42">
        <v>0</v>
      </c>
      <c r="G22" s="42">
        <v>0</v>
      </c>
      <c r="H22" s="42">
        <v>0.6</v>
      </c>
      <c r="I22" s="42">
        <v>0.4</v>
      </c>
      <c r="J22" s="42">
        <f t="shared" si="1"/>
        <v>1</v>
      </c>
    </row>
    <row r="23" spans="1:11" s="43" customFormat="1">
      <c r="A23" s="20">
        <v>14</v>
      </c>
      <c r="B23" s="21" t="str">
        <f>ORÇAMENTO!C110</f>
        <v>SERVIÇOS DE AGENCIAMENTO EXTERNO</v>
      </c>
      <c r="C23" s="41">
        <f>ORÇAMENTO!I115</f>
        <v>3990.5088522000005</v>
      </c>
      <c r="D23" s="42">
        <f t="shared" si="0"/>
        <v>1.6936571277260358E-2</v>
      </c>
      <c r="E23" s="42">
        <v>0</v>
      </c>
      <c r="F23" s="42">
        <v>0</v>
      </c>
      <c r="G23" s="42">
        <v>0.25</v>
      </c>
      <c r="H23" s="42">
        <v>0.5</v>
      </c>
      <c r="I23" s="42">
        <v>0.25</v>
      </c>
      <c r="J23" s="42">
        <f t="shared" si="1"/>
        <v>1</v>
      </c>
    </row>
    <row r="24" spans="1:11" s="43" customFormat="1">
      <c r="A24" s="20">
        <v>15</v>
      </c>
      <c r="B24" s="40" t="str">
        <f>ORÇAMENTO!C117</f>
        <v>SERVIÇOS COMPLEMENTARES - LIMPEZA DE OBRA</v>
      </c>
      <c r="C24" s="41">
        <f>ORÇAMENTO!I119</f>
        <v>2773.68624</v>
      </c>
      <c r="D24" s="42">
        <f t="shared" si="0"/>
        <v>1.1772116400297575E-2</v>
      </c>
      <c r="E24" s="42">
        <v>0</v>
      </c>
      <c r="F24" s="42">
        <v>0</v>
      </c>
      <c r="G24" s="42">
        <v>0</v>
      </c>
      <c r="H24" s="42">
        <v>0</v>
      </c>
      <c r="I24" s="42">
        <v>1</v>
      </c>
      <c r="J24" s="42">
        <f t="shared" si="1"/>
        <v>1</v>
      </c>
    </row>
    <row r="25" spans="1:11" s="43" customFormat="1">
      <c r="A25" s="300" t="s">
        <v>99</v>
      </c>
      <c r="B25" s="300"/>
      <c r="C25" s="46"/>
      <c r="D25" s="42">
        <f>SUM(D10:D24)</f>
        <v>1</v>
      </c>
      <c r="E25" s="42">
        <f t="shared" ref="E25:J25" si="2">SUMPRODUCT(E10:E24,$D$10:$D$24)</f>
        <v>4.884223520448442E-2</v>
      </c>
      <c r="F25" s="42">
        <f t="shared" si="2"/>
        <v>0.21391225867050084</v>
      </c>
      <c r="G25" s="42">
        <f t="shared" si="2"/>
        <v>0.27523149353462939</v>
      </c>
      <c r="H25" s="42">
        <f t="shared" si="2"/>
        <v>0.33682885565674453</v>
      </c>
      <c r="I25" s="42">
        <f t="shared" si="2"/>
        <v>0.12518515693364071</v>
      </c>
      <c r="J25" s="42">
        <f t="shared" si="2"/>
        <v>1</v>
      </c>
    </row>
    <row r="26" spans="1:11" s="43" customFormat="1">
      <c r="A26" s="300" t="s">
        <v>100</v>
      </c>
      <c r="B26" s="300"/>
      <c r="C26" s="46"/>
      <c r="D26" s="42"/>
      <c r="E26" s="42">
        <f>E25</f>
        <v>4.884223520448442E-2</v>
      </c>
      <c r="F26" s="42">
        <f>F25+E26</f>
        <v>0.26275449387498528</v>
      </c>
      <c r="G26" s="42">
        <f>G25+F26</f>
        <v>0.53798598740961467</v>
      </c>
      <c r="H26" s="42">
        <f>H25+G26</f>
        <v>0.87481484306635915</v>
      </c>
      <c r="I26" s="42">
        <f>I25+H26</f>
        <v>0.99999999999999989</v>
      </c>
      <c r="J26" s="42">
        <v>1</v>
      </c>
    </row>
    <row r="27" spans="1:11" s="43" customFormat="1">
      <c r="A27" s="300" t="s">
        <v>97</v>
      </c>
      <c r="B27" s="300"/>
      <c r="C27" s="47">
        <f>SUM(C10:C24)</f>
        <v>235614.91797090002</v>
      </c>
      <c r="D27" s="301"/>
      <c r="E27" s="48">
        <f t="shared" ref="E27:J28" si="3">E25*TOTAL</f>
        <v>11507.959241220002</v>
      </c>
      <c r="F27" s="48">
        <f t="shared" si="3"/>
        <v>50400.91927962</v>
      </c>
      <c r="G27" s="48">
        <f t="shared" si="3"/>
        <v>64848.645772169999</v>
      </c>
      <c r="H27" s="48">
        <f t="shared" si="3"/>
        <v>79361.903195795981</v>
      </c>
      <c r="I27" s="48">
        <f t="shared" si="3"/>
        <v>29495.490482094003</v>
      </c>
      <c r="J27" s="48">
        <f>J25*TOTAL</f>
        <v>235614.91797090002</v>
      </c>
      <c r="K27" s="49"/>
    </row>
    <row r="28" spans="1:11" s="43" customFormat="1">
      <c r="A28" s="300" t="s">
        <v>98</v>
      </c>
      <c r="B28" s="300"/>
      <c r="C28" s="44"/>
      <c r="D28" s="302"/>
      <c r="E28" s="22">
        <f t="shared" si="3"/>
        <v>11507.959241220002</v>
      </c>
      <c r="F28" s="22">
        <f t="shared" si="3"/>
        <v>61908.878520840008</v>
      </c>
      <c r="G28" s="22">
        <f t="shared" si="3"/>
        <v>126757.52429301001</v>
      </c>
      <c r="H28" s="22">
        <f t="shared" si="3"/>
        <v>206119.42748880599</v>
      </c>
      <c r="I28" s="22">
        <f t="shared" si="3"/>
        <v>235614.91797089999</v>
      </c>
      <c r="J28" s="22">
        <f t="shared" si="3"/>
        <v>235614.91797090002</v>
      </c>
    </row>
    <row r="29" spans="1:11" s="43" customFormat="1">
      <c r="A29" s="50"/>
      <c r="D29" s="51"/>
      <c r="F29" s="49"/>
    </row>
    <row r="30" spans="1:11" s="43" customFormat="1">
      <c r="A30" s="50"/>
      <c r="D30" s="51"/>
    </row>
    <row r="31" spans="1:11" s="43" customFormat="1">
      <c r="A31" s="50"/>
      <c r="D31" s="51"/>
    </row>
    <row r="32" spans="1:11" s="43" customFormat="1">
      <c r="A32" s="50"/>
      <c r="D32" s="51"/>
    </row>
    <row r="33" spans="1:24" s="43" customFormat="1">
      <c r="A33" s="50"/>
      <c r="D33" s="51"/>
    </row>
    <row r="34" spans="1:24" s="43" customFormat="1">
      <c r="A34" s="50"/>
      <c r="D34" s="51"/>
    </row>
    <row r="35" spans="1:24" s="43" customFormat="1">
      <c r="A35" s="50"/>
      <c r="D35" s="51"/>
    </row>
    <row r="36" spans="1:24" s="43" customFormat="1">
      <c r="A36" s="50"/>
      <c r="D36" s="51"/>
    </row>
    <row r="37" spans="1:24" s="43" customFormat="1">
      <c r="A37" s="50"/>
      <c r="D37" s="51"/>
    </row>
    <row r="38" spans="1:24" s="43" customFormat="1">
      <c r="A38" s="50"/>
      <c r="D38" s="51"/>
    </row>
    <row r="39" spans="1:24" s="43" customFormat="1">
      <c r="A39" s="50"/>
      <c r="D39" s="51"/>
    </row>
    <row r="40" spans="1:24" s="43" customFormat="1">
      <c r="A40" s="50"/>
      <c r="D40" s="51"/>
    </row>
    <row r="41" spans="1:24" s="43" customFormat="1">
      <c r="A41" s="50"/>
      <c r="D41" s="51"/>
    </row>
    <row r="42" spans="1:24" s="43" customFormat="1">
      <c r="A42" s="50"/>
      <c r="B42" s="52"/>
      <c r="C42" s="52"/>
      <c r="D42" s="51"/>
    </row>
    <row r="43" spans="1:24">
      <c r="A43" s="299"/>
      <c r="B43" s="299"/>
      <c r="C43" s="122"/>
      <c r="D43" s="5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>
      <c r="A44" s="54"/>
      <c r="B44" s="303"/>
      <c r="C44" s="303"/>
      <c r="D44" s="30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>
      <c r="A45" s="54"/>
      <c r="B45" s="122"/>
      <c r="C45" s="122"/>
      <c r="D45" s="5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>
      <c r="A46" s="55"/>
      <c r="B46" s="29"/>
      <c r="C46" s="29"/>
      <c r="D46" s="56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>
      <c r="A47" s="55"/>
      <c r="B47" s="29"/>
      <c r="C47" s="29"/>
      <c r="D47" s="5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>
      <c r="A48" s="55"/>
      <c r="B48" s="29"/>
      <c r="C48" s="29"/>
      <c r="D48" s="56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>
      <c r="A49" s="55"/>
      <c r="B49" s="29"/>
      <c r="C49" s="29"/>
      <c r="D49" s="56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>
      <c r="A50" s="55"/>
      <c r="B50" s="29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>
      <c r="A51" s="55"/>
      <c r="B51" s="29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>
      <c r="A52" s="55"/>
      <c r="B52" s="29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>
      <c r="A53" s="55"/>
      <c r="B53" s="57" t="s">
        <v>32</v>
      </c>
      <c r="C53" s="57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>
      <c r="A54" s="58"/>
      <c r="B54" s="59" t="s">
        <v>32</v>
      </c>
      <c r="C54" s="59"/>
      <c r="D54" s="6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>
      <c r="A55" s="58"/>
      <c r="B55" s="61"/>
      <c r="C55" s="61"/>
      <c r="D55" s="6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>
      <c r="A56" s="58"/>
      <c r="B56" s="61"/>
      <c r="C56" s="61"/>
      <c r="D56" s="6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>
      <c r="A57" s="58"/>
      <c r="B57" s="61"/>
      <c r="C57" s="61"/>
      <c r="D57" s="6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>
      <c r="A58" s="58"/>
      <c r="B58" s="61"/>
      <c r="C58" s="61"/>
      <c r="D58" s="6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>
      <c r="A59" s="55"/>
      <c r="B59" s="29"/>
      <c r="C59" s="29"/>
      <c r="D59" s="56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>
      <c r="A60" s="55"/>
      <c r="B60" s="29"/>
      <c r="C60" s="29"/>
      <c r="D60" s="56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>
      <c r="A61" s="55"/>
      <c r="B61" s="29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>
      <c r="A62" s="55"/>
      <c r="B62" s="29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>
      <c r="A63" s="55"/>
      <c r="B63" s="29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>
      <c r="A64" s="55"/>
      <c r="B64" s="29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>
      <c r="A65" s="55"/>
      <c r="B65" s="29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>
      <c r="A66" s="55"/>
      <c r="B66" s="29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>
      <c r="A67" s="55"/>
      <c r="B67" s="29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>
      <c r="A68" s="55"/>
      <c r="B68" s="29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>
      <c r="A69" s="55"/>
      <c r="B69" s="29"/>
      <c r="C69" s="29"/>
      <c r="D69" s="5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>
      <c r="A70" s="55"/>
      <c r="B70" s="29"/>
      <c r="C70" s="29"/>
      <c r="D70" s="5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>
      <c r="A71" s="55"/>
      <c r="B71" s="29"/>
      <c r="C71" s="29"/>
      <c r="D71" s="5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>
      <c r="A72" s="55"/>
      <c r="B72" s="29"/>
      <c r="C72" s="29"/>
      <c r="D72" s="5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>
      <c r="A73" s="55"/>
      <c r="B73" s="29"/>
      <c r="C73" s="29"/>
      <c r="D73" s="5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>
      <c r="A74" s="55"/>
      <c r="B74" s="29"/>
      <c r="C74" s="29"/>
      <c r="D74" s="5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>
      <c r="A75" s="55"/>
      <c r="B75" s="29"/>
      <c r="C75" s="29"/>
      <c r="D75" s="5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>
      <c r="A76" s="55"/>
      <c r="B76" s="29"/>
      <c r="C76" s="29"/>
      <c r="D76" s="5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>
      <c r="A77" s="55"/>
      <c r="B77" s="29"/>
      <c r="C77" s="29"/>
      <c r="D77" s="5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>
      <c r="A78" s="55"/>
      <c r="B78" s="29"/>
      <c r="C78" s="29"/>
      <c r="D78" s="5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>
      <c r="A79" s="55"/>
      <c r="B79" s="29"/>
      <c r="C79" s="29"/>
      <c r="D79" s="5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>
      <c r="A80" s="55"/>
      <c r="B80" s="29"/>
      <c r="C80" s="29"/>
      <c r="D80" s="5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>
      <c r="A81" s="55"/>
      <c r="B81" s="29"/>
      <c r="C81" s="29"/>
      <c r="D81" s="5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>
      <c r="A82" s="55"/>
      <c r="B82" s="29"/>
      <c r="C82" s="29"/>
      <c r="D82" s="5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>
      <c r="A83" s="55"/>
      <c r="B83" s="29"/>
      <c r="C83" s="29"/>
      <c r="D83" s="5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>
      <c r="A84" s="55"/>
      <c r="B84" s="29"/>
      <c r="C84" s="29"/>
      <c r="D84" s="5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>
      <c r="A85" s="55"/>
      <c r="B85" s="29"/>
      <c r="C85" s="29"/>
      <c r="D85" s="5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>
      <c r="A86" s="55"/>
      <c r="B86" s="29"/>
      <c r="C86" s="29"/>
      <c r="D86" s="5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>
      <c r="A87" s="55"/>
      <c r="B87" s="29"/>
      <c r="C87" s="29"/>
      <c r="D87" s="5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>
      <c r="A88" s="55"/>
      <c r="B88" s="29"/>
      <c r="C88" s="29"/>
      <c r="D88" s="5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>
      <c r="A89" s="55"/>
      <c r="B89" s="29"/>
      <c r="C89" s="29"/>
      <c r="D89" s="5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>
      <c r="A90" s="62"/>
      <c r="B90" s="63"/>
      <c r="C90" s="63"/>
      <c r="D90" s="64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>
      <c r="A91" s="65"/>
      <c r="D91" s="6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>
      <c r="A92" s="65"/>
      <c r="D92" s="6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>
      <c r="A93" s="65"/>
      <c r="D93" s="6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>
      <c r="A94" s="65"/>
      <c r="D94" s="6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>
      <c r="A95" s="65"/>
      <c r="D95" s="6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>
      <c r="A96" s="65"/>
      <c r="D96" s="6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4:24">
      <c r="D97" s="6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4:24">
      <c r="D98" s="6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4:24">
      <c r="D99" s="6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4:24">
      <c r="D100" s="6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4:24">
      <c r="D101" s="6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4:24">
      <c r="D102" s="6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4:24">
      <c r="D103" s="6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4:24">
      <c r="D104" s="6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4:24">
      <c r="D105" s="6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4:24">
      <c r="D106" s="6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4:24">
      <c r="D107" s="6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4:24">
      <c r="D108" s="6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4:24">
      <c r="D109" s="6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4:24">
      <c r="D110" s="6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4:24">
      <c r="D111" s="6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4:24">
      <c r="D112" s="6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4:24">
      <c r="D113" s="6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4:24">
      <c r="D114" s="6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4:24">
      <c r="D115" s="6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4:24">
      <c r="D116" s="6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4:24">
      <c r="D117" s="6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4:24">
      <c r="D118" s="6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4:24">
      <c r="D119" s="6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4:24">
      <c r="D120" s="6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4:24">
      <c r="D121" s="6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4:24">
      <c r="D122" s="6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4:24">
      <c r="D123" s="6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4:24">
      <c r="D124" s="6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4:24">
      <c r="D125" s="6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4:24">
      <c r="D126" s="6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4:24">
      <c r="D127" s="6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4:24">
      <c r="D128" s="6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4:24">
      <c r="D129" s="6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4:24">
      <c r="D130" s="6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4:24">
      <c r="D131" s="6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4:24">
      <c r="D132" s="6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4:24">
      <c r="D133" s="6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4:24">
      <c r="D134" s="6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4:24">
      <c r="D135" s="6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4:24">
      <c r="D136" s="6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4:24">
      <c r="D137" s="6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4:24">
      <c r="D138" s="6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4:24">
      <c r="D139" s="6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4:24">
      <c r="D140" s="6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4:24">
      <c r="D141" s="6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4:24">
      <c r="D142" s="6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4:24">
      <c r="D143" s="6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4:24">
      <c r="D144" s="6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4:24">
      <c r="D145" s="6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4:24">
      <c r="D146" s="6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4:24">
      <c r="D147" s="6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4:24">
      <c r="D148" s="6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4:24">
      <c r="D149" s="6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4:24">
      <c r="D150" s="6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4:24">
      <c r="D151" s="6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4:24">
      <c r="D152" s="6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4:24">
      <c r="D153" s="6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4:24">
      <c r="D154" s="6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4:24">
      <c r="D155" s="6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4:24">
      <c r="D156" s="6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4:24">
      <c r="D157" s="6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4:24">
      <c r="D158" s="6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4:24">
      <c r="D159" s="6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4:24">
      <c r="D160" s="6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4:24">
      <c r="D161" s="6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4:24">
      <c r="D162" s="6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4:24">
      <c r="D163" s="6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4:24">
      <c r="D164" s="6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4:24">
      <c r="D165" s="6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4:24">
      <c r="D166" s="6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4:24">
      <c r="D167" s="6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4:24">
      <c r="D168" s="6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4:24">
      <c r="D169" s="6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4:24">
      <c r="D170" s="6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4:24">
      <c r="D171" s="6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4:24">
      <c r="D172" s="6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4:24">
      <c r="D173" s="6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4:24">
      <c r="D174" s="6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4:24">
      <c r="D175" s="6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4:24">
      <c r="D176" s="6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4:24">
      <c r="D177" s="6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4:24">
      <c r="D178" s="67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4:24">
      <c r="D179" s="67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4:24">
      <c r="D180" s="67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4:24">
      <c r="D181" s="67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4:24">
      <c r="D182" s="67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4:24">
      <c r="D183" s="67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4:24">
      <c r="D184" s="67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4:24">
      <c r="D185" s="67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4:24">
      <c r="D186" s="67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4:24">
      <c r="D187" s="67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4:24">
      <c r="D188" s="67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4:24">
      <c r="D189" s="67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4:24">
      <c r="D190" s="67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4:24">
      <c r="D191" s="67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4:24">
      <c r="D192" s="67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4:24">
      <c r="D193" s="67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4:24">
      <c r="D194" s="67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4:24">
      <c r="D195" s="67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4:24">
      <c r="D196" s="67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4:24">
      <c r="D197" s="67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4:24">
      <c r="D198" s="67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4:24">
      <c r="D199" s="67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4:24">
      <c r="D200" s="67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4:24">
      <c r="D201" s="66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4:24">
      <c r="D202" s="66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4:24">
      <c r="D203" s="66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4:24">
      <c r="D204" s="66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</row>
    <row r="205" spans="4:24">
      <c r="D205" s="66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</row>
    <row r="206" spans="4:24">
      <c r="D206" s="66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4:24">
      <c r="D207" s="66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4:24">
      <c r="D208" s="66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</row>
    <row r="209" spans="4:24">
      <c r="D209" s="66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</row>
    <row r="210" spans="4:24">
      <c r="D210" s="66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</row>
    <row r="211" spans="4:24">
      <c r="D211" s="66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</row>
    <row r="212" spans="4:24">
      <c r="D212" s="66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</row>
    <row r="213" spans="4:24">
      <c r="D213" s="66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</row>
    <row r="214" spans="4:24">
      <c r="D214" s="66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</row>
    <row r="215" spans="4:24">
      <c r="D215" s="66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</row>
    <row r="216" spans="4:24">
      <c r="D216" s="66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</row>
    <row r="217" spans="4:24">
      <c r="D217" s="66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</row>
    <row r="218" spans="4:24">
      <c r="D218" s="66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</row>
    <row r="219" spans="4:24">
      <c r="D219" s="6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</row>
    <row r="220" spans="4:24">
      <c r="D220" s="6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</row>
    <row r="221" spans="4:24">
      <c r="D221" s="6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</row>
    <row r="222" spans="4:24">
      <c r="D222" s="6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</row>
    <row r="223" spans="4:24">
      <c r="D223" s="6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</row>
    <row r="224" spans="4:24">
      <c r="D224" s="6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</row>
    <row r="225" spans="4:24">
      <c r="D225" s="6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</row>
    <row r="226" spans="4:24">
      <c r="D226" s="6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</row>
    <row r="227" spans="4:24">
      <c r="D227" s="6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</row>
    <row r="228" spans="4:24">
      <c r="D228" s="6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</row>
    <row r="229" spans="4:24">
      <c r="D229" s="6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</row>
    <row r="230" spans="4:24">
      <c r="D230" s="6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</row>
    <row r="231" spans="4:24">
      <c r="D231" s="6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</row>
    <row r="232" spans="4:24">
      <c r="D232" s="6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</row>
    <row r="233" spans="4:24">
      <c r="D233" s="6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</row>
    <row r="234" spans="4:24">
      <c r="D234" s="6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</row>
    <row r="235" spans="4:24">
      <c r="D235" s="6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</row>
    <row r="236" spans="4:24">
      <c r="D236" s="6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</row>
    <row r="237" spans="4:24">
      <c r="D237" s="6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</row>
    <row r="238" spans="4:24">
      <c r="D238" s="6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</row>
    <row r="239" spans="4:24">
      <c r="D239" s="6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</row>
    <row r="240" spans="4:24">
      <c r="D240" s="6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</row>
    <row r="241" spans="4:24">
      <c r="D241" s="6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</row>
    <row r="242" spans="4:24">
      <c r="D242" s="6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</row>
    <row r="243" spans="4:24">
      <c r="D243" s="6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</row>
    <row r="244" spans="4:24">
      <c r="D244" s="6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</row>
    <row r="245" spans="4:24">
      <c r="D245" s="6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</row>
    <row r="246" spans="4:24">
      <c r="D246" s="6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</row>
    <row r="247" spans="4:24">
      <c r="D247" s="6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</row>
    <row r="248" spans="4:24">
      <c r="D248" s="68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</row>
    <row r="249" spans="4:24">
      <c r="D249" s="6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</row>
    <row r="250" spans="4:24">
      <c r="D250" s="6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</row>
    <row r="251" spans="4:24">
      <c r="D251" s="6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</row>
    <row r="252" spans="4:24">
      <c r="D252" s="6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</row>
    <row r="253" spans="4:24">
      <c r="D253" s="6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</row>
    <row r="254" spans="4:24">
      <c r="D254" s="6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</row>
    <row r="255" spans="4:24">
      <c r="D255" s="6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</row>
    <row r="256" spans="4:24">
      <c r="D256" s="6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</row>
    <row r="257" spans="4:24">
      <c r="D257" s="6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</row>
    <row r="258" spans="4:24">
      <c r="D258" s="6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</row>
    <row r="259" spans="4:24">
      <c r="D259" s="6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</row>
    <row r="260" spans="4:24">
      <c r="D260" s="6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</row>
    <row r="261" spans="4:24">
      <c r="D261" s="6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</row>
    <row r="262" spans="4:24">
      <c r="D262" s="6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</row>
    <row r="263" spans="4:24">
      <c r="D263" s="6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</row>
    <row r="264" spans="4:24">
      <c r="D264" s="6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</row>
    <row r="265" spans="4:24">
      <c r="D265" s="6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</row>
    <row r="266" spans="4:24">
      <c r="D266" s="6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</row>
    <row r="267" spans="4:24">
      <c r="D267" s="6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</row>
    <row r="268" spans="4:24">
      <c r="D268" s="6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</row>
    <row r="269" spans="4:24">
      <c r="D269" s="6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</row>
    <row r="270" spans="4:24">
      <c r="D270" s="6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</row>
    <row r="271" spans="4:24">
      <c r="D271" s="6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</row>
    <row r="272" spans="4:24">
      <c r="D272" s="6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</row>
    <row r="273" spans="4:24">
      <c r="D273" s="6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</row>
    <row r="274" spans="4:24">
      <c r="D274" s="6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</row>
    <row r="275" spans="4:24">
      <c r="D275" s="6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</row>
    <row r="276" spans="4:24">
      <c r="D276" s="6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</row>
    <row r="277" spans="4:24">
      <c r="D277" s="6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</row>
    <row r="278" spans="4:24">
      <c r="D278" s="6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</row>
    <row r="279" spans="4:24">
      <c r="D279" s="6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</row>
    <row r="280" spans="4:24">
      <c r="D280" s="6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</row>
    <row r="281" spans="4:24">
      <c r="D281" s="6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</row>
    <row r="282" spans="4:24">
      <c r="D282" s="6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</row>
    <row r="283" spans="4:24">
      <c r="D283" s="6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</row>
    <row r="284" spans="4:24">
      <c r="D284" s="6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</row>
    <row r="285" spans="4:24">
      <c r="D285" s="6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</row>
    <row r="286" spans="4:24">
      <c r="D286" s="6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</row>
    <row r="287" spans="4:24">
      <c r="D287" s="6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</row>
    <row r="288" spans="4:24">
      <c r="D288" s="6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</row>
    <row r="289" spans="4:24">
      <c r="D289" s="6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</row>
    <row r="290" spans="4:24">
      <c r="D290" s="6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</row>
    <row r="291" spans="4:24">
      <c r="D291" s="6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</row>
    <row r="292" spans="4:24">
      <c r="D292" s="6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</row>
    <row r="293" spans="4:24">
      <c r="D293" s="6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</row>
    <row r="294" spans="4:24">
      <c r="D294" s="6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</row>
    <row r="295" spans="4:24">
      <c r="D295" s="6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</row>
    <row r="296" spans="4:24">
      <c r="D296" s="6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</row>
    <row r="297" spans="4:24">
      <c r="D297" s="6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4:24">
      <c r="D298" s="6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</row>
    <row r="299" spans="4:24">
      <c r="D299" s="6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</row>
    <row r="300" spans="4:24">
      <c r="D300" s="6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</row>
    <row r="301" spans="4:24">
      <c r="D301" s="6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</row>
    <row r="302" spans="4:24">
      <c r="D302" s="6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</row>
    <row r="303" spans="4:24">
      <c r="D303" s="6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</row>
    <row r="304" spans="4:24">
      <c r="D304" s="6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</row>
    <row r="305" spans="4:24">
      <c r="D305" s="6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</row>
    <row r="306" spans="4:24">
      <c r="D306" s="6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</row>
    <row r="307" spans="4:24">
      <c r="D307" s="6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</row>
    <row r="308" spans="4:24">
      <c r="D308" s="6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</row>
    <row r="309" spans="4:24">
      <c r="D309" s="6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</row>
    <row r="310" spans="4:24">
      <c r="D310" s="6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</row>
    <row r="311" spans="4:24">
      <c r="D311" s="6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</row>
    <row r="312" spans="4:24">
      <c r="D312" s="6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</row>
    <row r="313" spans="4:24">
      <c r="D313" s="6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</row>
    <row r="314" spans="4:24">
      <c r="D314" s="6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</row>
    <row r="315" spans="4:24">
      <c r="D315" s="6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</row>
    <row r="316" spans="4:24">
      <c r="D316" s="6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</row>
    <row r="317" spans="4:24">
      <c r="D317" s="6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</row>
    <row r="318" spans="4:24">
      <c r="D318" s="6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</row>
    <row r="319" spans="4:24">
      <c r="D319" s="6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</row>
    <row r="320" spans="4:24">
      <c r="D320" s="6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</row>
    <row r="321" spans="4:24">
      <c r="D321" s="6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</row>
    <row r="322" spans="4:24">
      <c r="D322" s="6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</row>
    <row r="323" spans="4:24">
      <c r="D323" s="6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</row>
    <row r="324" spans="4:24">
      <c r="D324" s="6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</row>
    <row r="325" spans="4:24">
      <c r="D325" s="6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</row>
    <row r="326" spans="4:24">
      <c r="D326" s="6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</row>
    <row r="327" spans="4:24">
      <c r="D327" s="6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</row>
    <row r="328" spans="4:24">
      <c r="D328" s="6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</row>
    <row r="329" spans="4:24">
      <c r="D329" s="6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</row>
    <row r="330" spans="4:24">
      <c r="D330" s="6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</row>
    <row r="331" spans="4:24">
      <c r="D331" s="6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</row>
    <row r="332" spans="4:24">
      <c r="D332" s="6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</row>
    <row r="333" spans="4:24">
      <c r="D333" s="6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</row>
    <row r="334" spans="4:24">
      <c r="D334" s="6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</row>
    <row r="335" spans="4:24">
      <c r="D335" s="6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</row>
    <row r="336" spans="4:24">
      <c r="D336" s="6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</row>
    <row r="337" spans="4:24">
      <c r="D337" s="6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</row>
    <row r="338" spans="4:24">
      <c r="D338" s="6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</row>
    <row r="339" spans="4:24">
      <c r="D339" s="6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</row>
    <row r="340" spans="4:24">
      <c r="D340" s="6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</row>
    <row r="341" spans="4:24">
      <c r="D341" s="6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</row>
    <row r="342" spans="4:24">
      <c r="D342" s="6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</row>
    <row r="343" spans="4:24">
      <c r="D343" s="6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</row>
    <row r="344" spans="4:24">
      <c r="D344" s="6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</row>
    <row r="345" spans="4:24">
      <c r="D345" s="6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</row>
    <row r="346" spans="4:24">
      <c r="D346" s="6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</row>
    <row r="347" spans="4:24">
      <c r="D347" s="6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</row>
    <row r="348" spans="4:24">
      <c r="D348" s="6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</row>
    <row r="349" spans="4:24">
      <c r="D349" s="6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</row>
    <row r="350" spans="4:24">
      <c r="D350" s="6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</row>
    <row r="351" spans="4:24">
      <c r="D351" s="6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</row>
    <row r="352" spans="4:24">
      <c r="D352" s="6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</row>
    <row r="353" spans="4:24">
      <c r="D353" s="6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</row>
    <row r="354" spans="4:24">
      <c r="D354" s="6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</row>
    <row r="355" spans="4:24">
      <c r="D355" s="6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</row>
    <row r="356" spans="4:24">
      <c r="D356" s="6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</row>
    <row r="357" spans="4:24">
      <c r="D357" s="6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</row>
    <row r="358" spans="4:24">
      <c r="D358" s="6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</row>
    <row r="359" spans="4:24">
      <c r="D359" s="6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</row>
    <row r="360" spans="4:24">
      <c r="D360" s="6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</row>
    <row r="361" spans="4:24">
      <c r="D361" s="6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</row>
    <row r="362" spans="4:24">
      <c r="D362" s="6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</row>
    <row r="363" spans="4:24">
      <c r="D363" s="6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</row>
    <row r="364" spans="4:24">
      <c r="D364" s="6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</row>
    <row r="365" spans="4:24">
      <c r="D365" s="6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</row>
    <row r="366" spans="4:24">
      <c r="D366" s="6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</row>
    <row r="367" spans="4:24">
      <c r="D367" s="6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</row>
    <row r="368" spans="4:24">
      <c r="D368" s="6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</row>
    <row r="369" spans="4:24">
      <c r="D369" s="6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</row>
    <row r="370" spans="4:24">
      <c r="D370" s="6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</row>
    <row r="371" spans="4:24">
      <c r="D371" s="6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</row>
    <row r="372" spans="4:24">
      <c r="D372" s="6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</row>
    <row r="373" spans="4:24">
      <c r="D373" s="6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</row>
    <row r="374" spans="4:24">
      <c r="D374" s="6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</row>
    <row r="375" spans="4:24">
      <c r="D375" s="6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</row>
    <row r="376" spans="4:24">
      <c r="D376" s="6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</row>
    <row r="377" spans="4:24">
      <c r="D377" s="6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</row>
    <row r="378" spans="4:24">
      <c r="D378" s="6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</row>
    <row r="379" spans="4:24">
      <c r="D379" s="6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</row>
    <row r="380" spans="4:24">
      <c r="D380" s="6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</row>
    <row r="381" spans="4:24">
      <c r="D381" s="6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</row>
    <row r="382" spans="4:24">
      <c r="D382" s="6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</row>
    <row r="383" spans="4:24">
      <c r="D383" s="6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</row>
    <row r="384" spans="4:24">
      <c r="D384" s="6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</row>
    <row r="385" spans="4:24">
      <c r="D385" s="6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</row>
    <row r="386" spans="4:24">
      <c r="D386" s="6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</row>
    <row r="387" spans="4:24">
      <c r="D387" s="6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</row>
    <row r="388" spans="4:24">
      <c r="D388" s="6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</row>
    <row r="389" spans="4:24">
      <c r="D389" s="6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</row>
    <row r="390" spans="4:24">
      <c r="D390" s="6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</row>
    <row r="391" spans="4:24">
      <c r="D391" s="6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</row>
    <row r="392" spans="4:24">
      <c r="D392" s="6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</row>
    <row r="393" spans="4:24">
      <c r="D393" s="6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</row>
    <row r="394" spans="4:24">
      <c r="D394" s="6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</row>
    <row r="395" spans="4:24">
      <c r="D395" s="6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</row>
    <row r="396" spans="4:24">
      <c r="D396" s="6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</row>
    <row r="397" spans="4:24">
      <c r="D397" s="6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</row>
    <row r="398" spans="4:24">
      <c r="D398" s="6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</row>
    <row r="399" spans="4:24">
      <c r="D399" s="6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</row>
    <row r="400" spans="4:24">
      <c r="D400" s="6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</row>
    <row r="401" spans="4:24">
      <c r="D401" s="6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</row>
    <row r="402" spans="4:24">
      <c r="D402" s="6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</row>
    <row r="403" spans="4:24">
      <c r="D403" s="6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</row>
    <row r="404" spans="4:24">
      <c r="D404" s="6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</row>
    <row r="405" spans="4:24">
      <c r="D405" s="6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</row>
    <row r="406" spans="4:24">
      <c r="D406" s="6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</row>
    <row r="407" spans="4:24">
      <c r="D407" s="6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</row>
    <row r="408" spans="4:24">
      <c r="D408" s="6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</row>
    <row r="409" spans="4:24">
      <c r="D409" s="6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</row>
    <row r="410" spans="4:24">
      <c r="D410" s="6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</row>
    <row r="411" spans="4:24">
      <c r="D411" s="6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</row>
    <row r="412" spans="4:24">
      <c r="D412" s="6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</row>
    <row r="413" spans="4:24">
      <c r="D413" s="6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</row>
    <row r="414" spans="4:24">
      <c r="D414" s="6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</row>
    <row r="415" spans="4:24">
      <c r="D415" s="6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</row>
    <row r="416" spans="4:24">
      <c r="D416" s="6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</row>
    <row r="417" spans="4:24">
      <c r="D417" s="6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</row>
    <row r="418" spans="4:24">
      <c r="D418" s="6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</row>
    <row r="419" spans="4:24">
      <c r="D419" s="6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</row>
    <row r="420" spans="4:24">
      <c r="D420" s="6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</row>
    <row r="421" spans="4:24">
      <c r="D421" s="6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</row>
    <row r="422" spans="4:24">
      <c r="D422" s="6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</row>
    <row r="423" spans="4:24">
      <c r="D423" s="6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</row>
    <row r="424" spans="4:24">
      <c r="D424" s="6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</row>
    <row r="425" spans="4:24">
      <c r="D425" s="6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</row>
    <row r="426" spans="4:24">
      <c r="D426" s="6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</row>
    <row r="427" spans="4:24">
      <c r="D427" s="6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</row>
    <row r="428" spans="4:24">
      <c r="D428" s="6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</row>
    <row r="429" spans="4:24">
      <c r="D429" s="6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</row>
    <row r="430" spans="4:24">
      <c r="D430" s="6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</row>
    <row r="431" spans="4:24">
      <c r="D431" s="6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</row>
    <row r="432" spans="4:24">
      <c r="D432" s="6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</row>
    <row r="433" spans="4:24">
      <c r="D433" s="6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</row>
    <row r="434" spans="4:24">
      <c r="D434" s="6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</row>
    <row r="435" spans="4:24">
      <c r="D435" s="6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</row>
    <row r="436" spans="4:24">
      <c r="D436" s="6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</row>
    <row r="437" spans="4:24">
      <c r="D437" s="6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</row>
    <row r="438" spans="4:24">
      <c r="D438" s="6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</row>
    <row r="439" spans="4:24">
      <c r="D439" s="6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</row>
    <row r="440" spans="4:24">
      <c r="D440" s="6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</row>
    <row r="441" spans="4:24">
      <c r="D441" s="6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</row>
    <row r="442" spans="4:24">
      <c r="D442" s="6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</row>
    <row r="443" spans="4:24">
      <c r="D443" s="6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</row>
    <row r="444" spans="4:24">
      <c r="D444" s="6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</row>
    <row r="445" spans="4:24">
      <c r="D445" s="6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</row>
    <row r="446" spans="4:24">
      <c r="D446" s="6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</row>
    <row r="447" spans="4:24">
      <c r="D447" s="6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</row>
    <row r="448" spans="4:24">
      <c r="D448" s="6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</row>
    <row r="449" spans="4:24">
      <c r="D449" s="6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</row>
    <row r="450" spans="4:24">
      <c r="D450" s="6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</row>
    <row r="451" spans="4:24">
      <c r="D451" s="6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</row>
    <row r="452" spans="4:24">
      <c r="D452" s="6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</row>
    <row r="453" spans="4:24">
      <c r="D453" s="6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</row>
    <row r="454" spans="4:24">
      <c r="D454" s="6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</row>
    <row r="455" spans="4:24">
      <c r="D455" s="6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</row>
    <row r="456" spans="4:24">
      <c r="D456" s="6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</row>
    <row r="457" spans="4:24">
      <c r="D457" s="6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</row>
    <row r="458" spans="4:24">
      <c r="D458" s="6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</row>
    <row r="459" spans="4:24">
      <c r="D459" s="6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</row>
    <row r="460" spans="4:24">
      <c r="D460" s="6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</row>
    <row r="461" spans="4:24">
      <c r="D461" s="6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</row>
    <row r="462" spans="4:24">
      <c r="D462" s="6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</row>
    <row r="463" spans="4:24">
      <c r="D463" s="6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</row>
    <row r="464" spans="4:24">
      <c r="D464" s="6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</row>
    <row r="465" spans="4:24">
      <c r="D465" s="6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</row>
    <row r="466" spans="4:24">
      <c r="D466" s="6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</row>
    <row r="467" spans="4:24">
      <c r="D467" s="6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</row>
    <row r="468" spans="4:24">
      <c r="D468" s="6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</row>
    <row r="469" spans="4:24">
      <c r="D469" s="6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</row>
    <row r="470" spans="4:24">
      <c r="D470" s="6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</row>
    <row r="471" spans="4:24">
      <c r="D471" s="6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</row>
    <row r="472" spans="4:24">
      <c r="D472" s="6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</row>
    <row r="473" spans="4:24">
      <c r="D473" s="6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</row>
    <row r="474" spans="4:24">
      <c r="D474" s="6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</row>
    <row r="475" spans="4:24">
      <c r="D475" s="6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</row>
    <row r="476" spans="4:24">
      <c r="D476" s="6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</row>
    <row r="477" spans="4:24">
      <c r="D477" s="6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</row>
    <row r="478" spans="4:24">
      <c r="D478" s="6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</row>
    <row r="479" spans="4:24">
      <c r="D479" s="6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</row>
    <row r="480" spans="4:24">
      <c r="D480" s="6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</row>
    <row r="481" spans="4:24">
      <c r="D481" s="6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</row>
    <row r="482" spans="4:24">
      <c r="D482" s="6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</row>
    <row r="483" spans="4:24">
      <c r="D483" s="6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</row>
    <row r="484" spans="4:24">
      <c r="D484" s="6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</row>
    <row r="485" spans="4:24">
      <c r="D485" s="6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</row>
    <row r="486" spans="4:24">
      <c r="D486" s="6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</row>
    <row r="487" spans="4:24">
      <c r="D487" s="6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</row>
    <row r="488" spans="4:24">
      <c r="D488" s="6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</row>
    <row r="489" spans="4:24">
      <c r="D489" s="6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</row>
    <row r="490" spans="4:24">
      <c r="D490" s="6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</row>
    <row r="491" spans="4:24">
      <c r="D491" s="6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</row>
    <row r="492" spans="4:24">
      <c r="D492" s="6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</row>
    <row r="493" spans="4:24">
      <c r="D493" s="6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</row>
    <row r="494" spans="4:24">
      <c r="D494" s="6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</row>
    <row r="495" spans="4:24">
      <c r="D495" s="6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</row>
    <row r="496" spans="4:24">
      <c r="D496" s="6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</row>
    <row r="497" spans="4:24">
      <c r="D497" s="6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</row>
    <row r="498" spans="4:24">
      <c r="D498" s="6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</row>
    <row r="499" spans="4:24">
      <c r="D499" s="6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</row>
    <row r="500" spans="4:24">
      <c r="D500" s="6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</row>
    <row r="501" spans="4:24">
      <c r="D501" s="6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</row>
    <row r="502" spans="4:24">
      <c r="D502" s="6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</row>
    <row r="503" spans="4:24">
      <c r="D503" s="6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</row>
    <row r="504" spans="4:24">
      <c r="D504" s="6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</row>
    <row r="505" spans="4:24">
      <c r="D505" s="6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</row>
    <row r="506" spans="4:24">
      <c r="D506" s="6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</row>
    <row r="507" spans="4:24">
      <c r="D507" s="6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</row>
    <row r="508" spans="4:24">
      <c r="D508" s="6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</row>
    <row r="509" spans="4:24">
      <c r="D509" s="6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</row>
    <row r="510" spans="4:24">
      <c r="D510" s="6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</row>
    <row r="511" spans="4:24">
      <c r="D511" s="6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</row>
    <row r="512" spans="4:24">
      <c r="D512" s="6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</row>
    <row r="513" spans="4:24">
      <c r="D513" s="6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</row>
    <row r="514" spans="4:24">
      <c r="D514" s="6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</row>
    <row r="515" spans="4:24">
      <c r="D515" s="6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</row>
    <row r="516" spans="4:24">
      <c r="D516" s="6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</row>
    <row r="517" spans="4:24">
      <c r="D517" s="6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</row>
    <row r="518" spans="4:24">
      <c r="D518" s="6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</row>
    <row r="519" spans="4:24">
      <c r="D519" s="6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</row>
    <row r="520" spans="4:24">
      <c r="D520" s="6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</row>
    <row r="521" spans="4:24">
      <c r="D521" s="6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</row>
    <row r="522" spans="4:24">
      <c r="D522" s="6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</row>
    <row r="523" spans="4:24">
      <c r="D523" s="6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</row>
    <row r="524" spans="4:24">
      <c r="D524" s="6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</row>
    <row r="525" spans="4:24">
      <c r="D525" s="6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</row>
    <row r="526" spans="4:24">
      <c r="D526" s="6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</row>
    <row r="527" spans="4:24">
      <c r="D527" s="6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</row>
    <row r="528" spans="4:24">
      <c r="D528" s="6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</row>
    <row r="529" spans="4:24">
      <c r="D529" s="6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</row>
    <row r="530" spans="4:24">
      <c r="D530" s="6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</row>
    <row r="531" spans="4:24">
      <c r="D531" s="6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</row>
    <row r="532" spans="4:24">
      <c r="D532" s="6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</row>
    <row r="533" spans="4:24">
      <c r="D533" s="6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</row>
    <row r="534" spans="4:24">
      <c r="D534" s="6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</row>
    <row r="535" spans="4:24">
      <c r="D535" s="6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</row>
    <row r="536" spans="4:24">
      <c r="D536" s="6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</row>
    <row r="537" spans="4:24">
      <c r="D537" s="6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</row>
    <row r="538" spans="4:24">
      <c r="D538" s="6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</row>
    <row r="539" spans="4:24">
      <c r="D539" s="6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</row>
    <row r="540" spans="4:24">
      <c r="D540" s="6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</row>
    <row r="541" spans="4:24">
      <c r="D541" s="6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</row>
    <row r="542" spans="4:24">
      <c r="D542" s="6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</row>
    <row r="543" spans="4:24">
      <c r="D543" s="6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</row>
    <row r="544" spans="4:24">
      <c r="D544" s="6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</row>
    <row r="545" spans="4:24">
      <c r="D545" s="6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</row>
    <row r="546" spans="4:24">
      <c r="D546" s="6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</row>
    <row r="547" spans="4:24">
      <c r="D547" s="6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</row>
    <row r="548" spans="4:24">
      <c r="D548" s="6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</row>
    <row r="549" spans="4:24">
      <c r="D549" s="6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</row>
    <row r="550" spans="4:24">
      <c r="D550" s="6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</row>
    <row r="551" spans="4:24">
      <c r="D551" s="6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</row>
    <row r="552" spans="4:24">
      <c r="D552" s="6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</row>
    <row r="553" spans="4:24">
      <c r="D553" s="6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</row>
    <row r="554" spans="4:24">
      <c r="D554" s="6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</row>
    <row r="555" spans="4:24">
      <c r="D555" s="6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</row>
    <row r="556" spans="4:24">
      <c r="D556" s="6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</row>
    <row r="557" spans="4:24">
      <c r="D557" s="6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</row>
    <row r="558" spans="4:24">
      <c r="D558" s="6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</row>
    <row r="559" spans="4:24">
      <c r="D559" s="6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</row>
    <row r="560" spans="4:24">
      <c r="D560" s="6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</row>
    <row r="561" spans="4:24">
      <c r="D561" s="6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</row>
    <row r="562" spans="4:24">
      <c r="D562" s="6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</row>
    <row r="563" spans="4:24">
      <c r="D563" s="6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</row>
    <row r="564" spans="4:24">
      <c r="D564" s="6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</row>
    <row r="565" spans="4:24">
      <c r="D565" s="6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</row>
    <row r="566" spans="4:24">
      <c r="D566" s="6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</row>
    <row r="567" spans="4:24">
      <c r="D567" s="6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</row>
    <row r="568" spans="4:24">
      <c r="D568" s="6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</row>
    <row r="569" spans="4:24">
      <c r="D569" s="6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</row>
    <row r="570" spans="4:24">
      <c r="D570" s="6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</row>
    <row r="571" spans="4:24">
      <c r="D571" s="6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</row>
    <row r="572" spans="4:24">
      <c r="D572" s="6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</row>
    <row r="573" spans="4:24">
      <c r="D573" s="6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</row>
    <row r="574" spans="4:24">
      <c r="D574" s="6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</row>
    <row r="575" spans="4:24">
      <c r="D575" s="6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</row>
    <row r="576" spans="4:24">
      <c r="D576" s="6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</row>
    <row r="577" spans="4:24">
      <c r="D577" s="6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</row>
    <row r="578" spans="4:24">
      <c r="D578" s="6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</row>
    <row r="579" spans="4:24">
      <c r="D579" s="6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</row>
    <row r="580" spans="4:24">
      <c r="D580" s="6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</row>
    <row r="581" spans="4:24">
      <c r="D581" s="6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</row>
    <row r="582" spans="4:24">
      <c r="D582" s="6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</row>
    <row r="583" spans="4:24">
      <c r="D583" s="6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</row>
    <row r="584" spans="4:24">
      <c r="D584" s="6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</row>
    <row r="585" spans="4:24">
      <c r="D585" s="6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</row>
    <row r="586" spans="4:24">
      <c r="D586" s="6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</row>
    <row r="587" spans="4:24">
      <c r="D587" s="6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</row>
    <row r="588" spans="4:24">
      <c r="D588" s="6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</row>
    <row r="589" spans="4:24">
      <c r="D589" s="6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</row>
    <row r="590" spans="4:24">
      <c r="D590" s="6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</row>
    <row r="591" spans="4:24">
      <c r="D591" s="6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</row>
    <row r="592" spans="4:24">
      <c r="D592" s="6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</row>
    <row r="593" spans="4:24">
      <c r="D593" s="6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</row>
    <row r="594" spans="4:24">
      <c r="D594" s="6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</row>
    <row r="595" spans="4:24">
      <c r="D595" s="6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</row>
    <row r="596" spans="4:24">
      <c r="D596" s="6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</row>
    <row r="597" spans="4:24">
      <c r="D597" s="6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</row>
    <row r="598" spans="4:24">
      <c r="D598" s="6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</row>
    <row r="599" spans="4:24">
      <c r="D599" s="6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</row>
    <row r="600" spans="4:24">
      <c r="D600" s="6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</row>
    <row r="601" spans="4:24">
      <c r="D601" s="6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</row>
    <row r="602" spans="4:24">
      <c r="D602" s="6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</row>
    <row r="603" spans="4:24">
      <c r="D603" s="6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</row>
    <row r="604" spans="4:24">
      <c r="D604" s="6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</row>
    <row r="605" spans="4:24">
      <c r="D605" s="6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</row>
    <row r="606" spans="4:24">
      <c r="D606" s="6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</row>
    <row r="607" spans="4:24">
      <c r="D607" s="6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</row>
    <row r="608" spans="4:24">
      <c r="D608" s="6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</row>
    <row r="609" spans="4:24">
      <c r="D609" s="6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</row>
    <row r="610" spans="4:24">
      <c r="D610" s="6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</row>
    <row r="611" spans="4:24">
      <c r="D611" s="6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</row>
    <row r="612" spans="4:24">
      <c r="D612" s="6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</row>
    <row r="613" spans="4:24">
      <c r="D613" s="6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</row>
    <row r="614" spans="4:24">
      <c r="D614" s="6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</row>
    <row r="615" spans="4:24">
      <c r="D615" s="6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</row>
    <row r="616" spans="4:24">
      <c r="D616" s="6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</row>
    <row r="617" spans="4:24">
      <c r="D617" s="6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</row>
    <row r="618" spans="4:24">
      <c r="D618" s="6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</row>
    <row r="619" spans="4:24">
      <c r="D619" s="6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</row>
    <row r="620" spans="4:24">
      <c r="D620" s="6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</row>
    <row r="621" spans="4:24">
      <c r="D621" s="6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</row>
    <row r="622" spans="4:24">
      <c r="D622" s="6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</row>
    <row r="623" spans="4:24">
      <c r="D623" s="6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</row>
    <row r="624" spans="4:24">
      <c r="D624" s="6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</row>
    <row r="625" spans="4:24">
      <c r="D625" s="6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</row>
    <row r="626" spans="4:24">
      <c r="D626" s="6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</row>
    <row r="627" spans="4:24">
      <c r="D627" s="6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</row>
    <row r="628" spans="4:24">
      <c r="D628" s="6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</row>
    <row r="629" spans="4:24">
      <c r="D629" s="6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</row>
    <row r="630" spans="4:24">
      <c r="D630" s="6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</row>
    <row r="631" spans="4:24">
      <c r="D631" s="6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</row>
    <row r="632" spans="4:24">
      <c r="D632" s="6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</row>
    <row r="633" spans="4:24">
      <c r="D633" s="6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</row>
    <row r="634" spans="4:24">
      <c r="D634" s="6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</row>
    <row r="635" spans="4:24">
      <c r="D635" s="6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</row>
    <row r="636" spans="4:24">
      <c r="D636" s="6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</row>
    <row r="637" spans="4:24">
      <c r="D637" s="6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</row>
    <row r="638" spans="4:24">
      <c r="D638" s="6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</row>
    <row r="639" spans="4:24">
      <c r="D639" s="6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</row>
    <row r="640" spans="4:24">
      <c r="D640" s="6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</row>
    <row r="641" spans="4:24">
      <c r="D641" s="6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</row>
    <row r="642" spans="4:24">
      <c r="D642" s="6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</row>
    <row r="643" spans="4:24">
      <c r="D643" s="6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</row>
    <row r="644" spans="4:24">
      <c r="D644" s="6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</row>
    <row r="645" spans="4:24">
      <c r="D645" s="6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</row>
    <row r="646" spans="4:24">
      <c r="D646" s="6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</row>
    <row r="647" spans="4:24">
      <c r="D647" s="6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</row>
    <row r="648" spans="4:24">
      <c r="D648" s="6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</row>
    <row r="649" spans="4:24">
      <c r="D649" s="6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</row>
    <row r="650" spans="4:24">
      <c r="D650" s="6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</row>
    <row r="651" spans="4:24">
      <c r="D651" s="6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</row>
    <row r="652" spans="4:24">
      <c r="D652" s="6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</row>
    <row r="653" spans="4:24">
      <c r="D653" s="6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</row>
    <row r="654" spans="4:24">
      <c r="D654" s="6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</row>
    <row r="655" spans="4:24">
      <c r="D655" s="6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</row>
    <row r="656" spans="4:24">
      <c r="D656" s="6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</row>
    <row r="657" spans="4:24">
      <c r="D657" s="6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</row>
    <row r="658" spans="4:24">
      <c r="D658" s="6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</row>
    <row r="659" spans="4:24">
      <c r="D659" s="6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</row>
    <row r="660" spans="4:24">
      <c r="D660" s="6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</row>
    <row r="661" spans="4:24">
      <c r="D661" s="6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</row>
    <row r="662" spans="4:24">
      <c r="D662" s="6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</row>
    <row r="663" spans="4:24">
      <c r="D663" s="6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</row>
    <row r="664" spans="4:24">
      <c r="D664" s="6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</row>
    <row r="665" spans="4:24">
      <c r="D665" s="6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</row>
    <row r="666" spans="4:24">
      <c r="D666" s="6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</row>
    <row r="667" spans="4:24">
      <c r="D667" s="6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</row>
    <row r="668" spans="4:24">
      <c r="D668" s="6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</row>
    <row r="669" spans="4:24">
      <c r="D669" s="6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</row>
    <row r="670" spans="4:24">
      <c r="D670" s="6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</row>
    <row r="671" spans="4:24">
      <c r="D671" s="6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</row>
    <row r="672" spans="4:24">
      <c r="D672" s="6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</row>
    <row r="673" spans="4:24">
      <c r="D673" s="6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</row>
    <row r="674" spans="4:24">
      <c r="D674" s="6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</row>
    <row r="675" spans="4:24">
      <c r="D675" s="6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</row>
    <row r="676" spans="4:24">
      <c r="D676" s="6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</row>
    <row r="677" spans="4:24">
      <c r="D677" s="6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</row>
    <row r="678" spans="4:24">
      <c r="D678" s="6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</row>
    <row r="679" spans="4:24">
      <c r="D679" s="6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</row>
    <row r="680" spans="4:24">
      <c r="D680" s="6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</row>
    <row r="681" spans="4:24">
      <c r="D681" s="6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</row>
    <row r="682" spans="4:24">
      <c r="D682" s="6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</row>
    <row r="683" spans="4:24">
      <c r="D683" s="6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</row>
    <row r="684" spans="4:24">
      <c r="D684" s="6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</row>
    <row r="685" spans="4:24">
      <c r="D685" s="6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</row>
    <row r="686" spans="4:24">
      <c r="D686" s="6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</row>
    <row r="687" spans="4:24">
      <c r="D687" s="6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</row>
    <row r="688" spans="4:24">
      <c r="D688" s="6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</row>
    <row r="689" spans="4:24">
      <c r="D689" s="6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</row>
    <row r="690" spans="4:24">
      <c r="D690" s="6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</row>
    <row r="691" spans="4:24">
      <c r="D691" s="6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</row>
    <row r="692" spans="4:24">
      <c r="D692" s="6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</row>
    <row r="693" spans="4:24">
      <c r="D693" s="6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</row>
    <row r="694" spans="4:24">
      <c r="D694" s="6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</row>
    <row r="695" spans="4:24">
      <c r="D695" s="6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</row>
    <row r="696" spans="4:24">
      <c r="D696" s="6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</row>
    <row r="697" spans="4:24">
      <c r="D697" s="6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</row>
    <row r="698" spans="4:24">
      <c r="D698" s="6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</row>
    <row r="699" spans="4:24">
      <c r="D699" s="6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</row>
    <row r="700" spans="4:24">
      <c r="D700" s="6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</row>
    <row r="701" spans="4:24">
      <c r="D701" s="6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</row>
    <row r="702" spans="4:24">
      <c r="D702" s="6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</row>
    <row r="703" spans="4:24">
      <c r="D703" s="6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</row>
    <row r="704" spans="4:24">
      <c r="D704" s="6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</row>
    <row r="705" spans="4:24">
      <c r="D705" s="6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</row>
    <row r="706" spans="4:24">
      <c r="D706" s="6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</row>
    <row r="707" spans="4:24">
      <c r="D707" s="6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</row>
    <row r="708" spans="4:24">
      <c r="D708" s="6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</row>
    <row r="709" spans="4:24">
      <c r="D709" s="6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</row>
    <row r="710" spans="4:24">
      <c r="D710" s="6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</row>
    <row r="711" spans="4:24">
      <c r="D711" s="6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</row>
    <row r="712" spans="4:24">
      <c r="D712" s="6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</row>
    <row r="713" spans="4:24">
      <c r="D713" s="6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</row>
    <row r="714" spans="4:24">
      <c r="D714" s="6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</row>
    <row r="715" spans="4:24">
      <c r="D715" s="6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</row>
    <row r="716" spans="4:24">
      <c r="D716" s="6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</row>
    <row r="717" spans="4:24">
      <c r="D717" s="6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</row>
    <row r="718" spans="4:24">
      <c r="D718" s="6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</row>
    <row r="719" spans="4:24">
      <c r="D719" s="6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</row>
    <row r="720" spans="4:24">
      <c r="D720" s="6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</row>
    <row r="721" spans="4:24">
      <c r="D721" s="6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</row>
    <row r="722" spans="4:24">
      <c r="D722" s="6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</row>
    <row r="723" spans="4:24">
      <c r="D723" s="6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</row>
    <row r="724" spans="4:24">
      <c r="D724" s="6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</row>
    <row r="725" spans="4:24">
      <c r="D725" s="6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</row>
    <row r="726" spans="4:24">
      <c r="D726" s="6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</row>
    <row r="727" spans="4:24">
      <c r="D727" s="6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</row>
    <row r="728" spans="4:24">
      <c r="D728" s="6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</row>
    <row r="729" spans="4:24">
      <c r="D729" s="6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</row>
    <row r="730" spans="4:24">
      <c r="D730" s="6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</row>
    <row r="731" spans="4:24">
      <c r="D731" s="6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</row>
    <row r="732" spans="4:24">
      <c r="D732" s="6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</row>
    <row r="733" spans="4:24">
      <c r="D733" s="6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</row>
    <row r="734" spans="4:24">
      <c r="D734" s="6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</row>
    <row r="735" spans="4:24">
      <c r="D735" s="6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</row>
    <row r="736" spans="4:24">
      <c r="D736" s="6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</row>
    <row r="737" spans="4:24">
      <c r="D737" s="6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</row>
    <row r="738" spans="4:24">
      <c r="D738" s="6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</row>
    <row r="739" spans="4:24">
      <c r="D739" s="6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</row>
    <row r="740" spans="4:24">
      <c r="D740" s="6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</row>
    <row r="741" spans="4:24">
      <c r="D741" s="6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</row>
    <row r="742" spans="4:24">
      <c r="D742" s="6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</row>
    <row r="743" spans="4:24">
      <c r="D743" s="6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</row>
    <row r="744" spans="4:24">
      <c r="D744" s="6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</row>
    <row r="745" spans="4:24">
      <c r="D745" s="6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</row>
    <row r="746" spans="4:24">
      <c r="D746" s="6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</row>
    <row r="747" spans="4:24">
      <c r="D747" s="6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</row>
    <row r="748" spans="4:24">
      <c r="D748" s="6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</row>
    <row r="749" spans="4:24">
      <c r="D749" s="6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</row>
    <row r="750" spans="4:24">
      <c r="D750" s="6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</row>
    <row r="751" spans="4:24">
      <c r="D751" s="6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</row>
    <row r="752" spans="4:24">
      <c r="D752" s="68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</row>
    <row r="753" spans="4:24">
      <c r="D753" s="68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</row>
    <row r="754" spans="4:24">
      <c r="D754" s="68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</row>
    <row r="755" spans="4:24">
      <c r="D755" s="6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</row>
    <row r="756" spans="4:24">
      <c r="D756" s="6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</row>
    <row r="757" spans="4:24">
      <c r="D757" s="68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</row>
    <row r="758" spans="4:24">
      <c r="D758" s="6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</row>
    <row r="759" spans="4:24">
      <c r="D759" s="6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</row>
    <row r="760" spans="4:24">
      <c r="D760" s="6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</row>
    <row r="761" spans="4:24">
      <c r="D761" s="6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</row>
    <row r="762" spans="4:24">
      <c r="D762" s="6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</row>
    <row r="763" spans="4:24">
      <c r="D763" s="6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</row>
    <row r="764" spans="4:24">
      <c r="D764" s="6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</row>
    <row r="765" spans="4:24">
      <c r="D765" s="6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</row>
    <row r="766" spans="4:24">
      <c r="D766" s="6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</row>
    <row r="767" spans="4:24">
      <c r="D767" s="6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</row>
    <row r="768" spans="4:24">
      <c r="D768" s="6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</row>
    <row r="769" spans="4:24">
      <c r="D769" s="6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</row>
    <row r="770" spans="4:24">
      <c r="D770" s="6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</row>
    <row r="771" spans="4:24">
      <c r="D771" s="6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</row>
    <row r="772" spans="4:24">
      <c r="D772" s="6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</row>
    <row r="773" spans="4:24">
      <c r="D773" s="6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</row>
    <row r="774" spans="4:24">
      <c r="D774" s="6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</row>
    <row r="775" spans="4:24">
      <c r="D775" s="6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</row>
    <row r="776" spans="4:24">
      <c r="D776" s="6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</row>
    <row r="777" spans="4:24">
      <c r="D777" s="6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</row>
    <row r="778" spans="4:24">
      <c r="D778" s="6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</row>
    <row r="779" spans="4:24">
      <c r="D779" s="6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</row>
    <row r="780" spans="4:24">
      <c r="D780" s="6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</row>
    <row r="781" spans="4:24">
      <c r="D781" s="6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</row>
    <row r="782" spans="4:24">
      <c r="D782" s="6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</row>
    <row r="783" spans="4:24">
      <c r="D783" s="6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</row>
    <row r="784" spans="4:24">
      <c r="D784" s="6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</row>
    <row r="785" spans="4:24">
      <c r="D785" s="6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</row>
    <row r="786" spans="4:24">
      <c r="D786" s="6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</row>
    <row r="787" spans="4:24">
      <c r="D787" s="6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</row>
    <row r="788" spans="4:24">
      <c r="D788" s="6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</row>
    <row r="789" spans="4:24">
      <c r="D789" s="6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</row>
    <row r="790" spans="4:24">
      <c r="D790" s="6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</row>
    <row r="791" spans="4:24">
      <c r="D791" s="6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</row>
    <row r="792" spans="4:24">
      <c r="D792" s="6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</row>
    <row r="793" spans="4:24">
      <c r="D793" s="6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</row>
    <row r="794" spans="4:24">
      <c r="D794" s="6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</row>
    <row r="795" spans="4:24">
      <c r="D795" s="6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</row>
    <row r="796" spans="4:24">
      <c r="D796" s="6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</row>
    <row r="797" spans="4:24">
      <c r="D797" s="6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</row>
    <row r="798" spans="4:24">
      <c r="D798" s="6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</row>
    <row r="799" spans="4:24">
      <c r="D799" s="6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</row>
    <row r="800" spans="4:24">
      <c r="D800" s="6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</row>
    <row r="801" spans="4:24">
      <c r="D801" s="6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</row>
    <row r="802" spans="4:24">
      <c r="D802" s="6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</row>
    <row r="803" spans="4:24">
      <c r="D803" s="6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</row>
    <row r="804" spans="4:24">
      <c r="D804" s="6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</row>
    <row r="805" spans="4:24">
      <c r="D805" s="6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</row>
    <row r="806" spans="4:24">
      <c r="D806" s="6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</row>
    <row r="807" spans="4:24">
      <c r="D807" s="6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</row>
    <row r="808" spans="4:24">
      <c r="D808" s="6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</row>
    <row r="809" spans="4:24">
      <c r="D809" s="6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</row>
    <row r="810" spans="4:24">
      <c r="D810" s="6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</row>
    <row r="811" spans="4:24">
      <c r="D811" s="6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</row>
    <row r="812" spans="4:24">
      <c r="D812" s="6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</row>
    <row r="813" spans="4:24">
      <c r="D813" s="6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</row>
    <row r="814" spans="4:24">
      <c r="D814" s="6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</row>
    <row r="815" spans="4:24">
      <c r="D815" s="6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</row>
    <row r="816" spans="4:24">
      <c r="D816" s="6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</row>
    <row r="817" spans="4:24">
      <c r="D817" s="6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</row>
    <row r="818" spans="4:24">
      <c r="D818" s="6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</row>
    <row r="819" spans="4:24">
      <c r="D819" s="6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</row>
    <row r="820" spans="4:24">
      <c r="D820" s="6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</row>
    <row r="821" spans="4:24">
      <c r="D821" s="6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</row>
    <row r="822" spans="4:24">
      <c r="D822" s="6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</row>
    <row r="823" spans="4:24">
      <c r="D823" s="6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</row>
    <row r="824" spans="4:24">
      <c r="D824" s="6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</row>
    <row r="825" spans="4:24">
      <c r="D825" s="6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</row>
    <row r="826" spans="4:24">
      <c r="D826" s="6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</row>
    <row r="827" spans="4:24">
      <c r="D827" s="6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</row>
    <row r="828" spans="4:24">
      <c r="D828" s="6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</row>
    <row r="829" spans="4:24">
      <c r="D829" s="6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</row>
    <row r="830" spans="4:24">
      <c r="D830" s="6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</row>
    <row r="831" spans="4:24">
      <c r="D831" s="6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</row>
    <row r="832" spans="4:24">
      <c r="D832" s="6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</row>
    <row r="833" spans="4:24">
      <c r="D833" s="6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</row>
    <row r="834" spans="4:24">
      <c r="D834" s="6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</row>
    <row r="835" spans="4:24">
      <c r="D835" s="6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</row>
    <row r="836" spans="4:24">
      <c r="D836" s="6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</row>
    <row r="837" spans="4:24">
      <c r="D837" s="6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</row>
    <row r="838" spans="4:24">
      <c r="D838" s="6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</row>
    <row r="839" spans="4:24">
      <c r="D839" s="6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</row>
    <row r="840" spans="4:24">
      <c r="D840" s="6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</row>
    <row r="841" spans="4:24">
      <c r="D841" s="6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</row>
    <row r="842" spans="4:24">
      <c r="D842" s="6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</row>
    <row r="843" spans="4:24">
      <c r="D843" s="6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</row>
    <row r="844" spans="4:24">
      <c r="D844" s="6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</row>
    <row r="845" spans="4:24">
      <c r="D845" s="6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</row>
    <row r="846" spans="4:24">
      <c r="D846" s="6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</row>
    <row r="847" spans="4:24">
      <c r="D847" s="6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</row>
    <row r="848" spans="4:24">
      <c r="D848" s="6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</row>
    <row r="849" spans="4:24">
      <c r="D849" s="6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</row>
    <row r="850" spans="4:24">
      <c r="D850" s="6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</row>
    <row r="851" spans="4:24">
      <c r="D851" s="6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</row>
    <row r="852" spans="4:24">
      <c r="D852" s="6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</row>
    <row r="853" spans="4:24">
      <c r="D853" s="6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</row>
    <row r="854" spans="4:24">
      <c r="D854" s="6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</row>
    <row r="855" spans="4:24">
      <c r="D855" s="6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</row>
    <row r="856" spans="4:24">
      <c r="D856" s="6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</row>
    <row r="857" spans="4:24">
      <c r="D857" s="6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</row>
    <row r="858" spans="4:24">
      <c r="D858" s="6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</row>
    <row r="859" spans="4:24">
      <c r="D859" s="6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</row>
    <row r="860" spans="4:24">
      <c r="D860" s="6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</row>
    <row r="861" spans="4:24">
      <c r="D861" s="6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</row>
    <row r="862" spans="4:24">
      <c r="D862" s="6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</row>
    <row r="863" spans="4:24">
      <c r="D863" s="6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</row>
    <row r="864" spans="4:24">
      <c r="D864" s="6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</row>
    <row r="865" spans="4:24">
      <c r="D865" s="6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</row>
    <row r="866" spans="4:24">
      <c r="D866" s="6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</row>
    <row r="867" spans="4:24">
      <c r="D867" s="6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</row>
    <row r="868" spans="4:24">
      <c r="D868" s="6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</row>
    <row r="869" spans="4:24">
      <c r="D869" s="6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</row>
    <row r="870" spans="4:24">
      <c r="D870" s="6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</row>
    <row r="871" spans="4:24">
      <c r="D871" s="6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</row>
    <row r="872" spans="4:24">
      <c r="D872" s="6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</row>
    <row r="873" spans="4:24">
      <c r="D873" s="6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</row>
    <row r="874" spans="4:24">
      <c r="D874" s="6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</row>
    <row r="875" spans="4:24">
      <c r="D875" s="6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</row>
    <row r="876" spans="4:24">
      <c r="D876" s="6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</row>
    <row r="877" spans="4:24">
      <c r="D877" s="6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</row>
    <row r="878" spans="4:24">
      <c r="D878" s="6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</row>
    <row r="879" spans="4:24">
      <c r="D879" s="6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</row>
    <row r="880" spans="4:24">
      <c r="D880" s="6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</row>
    <row r="881" spans="4:24">
      <c r="D881" s="6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</row>
    <row r="882" spans="4:24">
      <c r="D882" s="6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</row>
    <row r="883" spans="4:24">
      <c r="D883" s="6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</row>
    <row r="884" spans="4:24">
      <c r="D884" s="6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</row>
    <row r="885" spans="4:24">
      <c r="D885" s="6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</row>
    <row r="886" spans="4:24">
      <c r="D886" s="6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</row>
    <row r="887" spans="4:24">
      <c r="D887" s="6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</row>
    <row r="888" spans="4:24">
      <c r="D888" s="6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</row>
    <row r="889" spans="4:24">
      <c r="D889" s="6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</row>
    <row r="890" spans="4:24">
      <c r="D890" s="6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</row>
    <row r="891" spans="4:24">
      <c r="D891" s="6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</row>
    <row r="892" spans="4:24">
      <c r="D892" s="6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</row>
    <row r="893" spans="4:24">
      <c r="D893" s="6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</row>
    <row r="894" spans="4:24">
      <c r="D894" s="6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</row>
    <row r="895" spans="4:24">
      <c r="D895" s="6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</row>
    <row r="896" spans="4:24">
      <c r="D896" s="6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</row>
    <row r="897" spans="4:24">
      <c r="D897" s="6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</row>
    <row r="898" spans="4:24">
      <c r="D898" s="6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</row>
    <row r="899" spans="4:24">
      <c r="D899" s="6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</row>
    <row r="900" spans="4:24">
      <c r="D900" s="6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</row>
    <row r="901" spans="4:24">
      <c r="D901" s="6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</row>
    <row r="902" spans="4:24">
      <c r="D902" s="6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</row>
    <row r="903" spans="4:24">
      <c r="D903" s="6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</row>
    <row r="904" spans="4:24">
      <c r="D904" s="6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</row>
    <row r="905" spans="4:24">
      <c r="D905" s="6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</row>
    <row r="906" spans="4:24">
      <c r="D906" s="6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</row>
    <row r="907" spans="4:24">
      <c r="D907" s="6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</row>
    <row r="908" spans="4:24">
      <c r="D908" s="6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</row>
    <row r="909" spans="4:24">
      <c r="D909" s="6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</row>
    <row r="910" spans="4:24">
      <c r="D910" s="6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</row>
    <row r="911" spans="4:24">
      <c r="D911" s="6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</row>
    <row r="912" spans="4:24">
      <c r="D912" s="6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</row>
    <row r="913" spans="4:24">
      <c r="D913" s="6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</row>
    <row r="914" spans="4:24">
      <c r="D914" s="6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</row>
    <row r="915" spans="4:24">
      <c r="D915" s="6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</row>
    <row r="916" spans="4:24">
      <c r="D916" s="6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</row>
    <row r="917" spans="4:24">
      <c r="D917" s="6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</row>
    <row r="918" spans="4:24">
      <c r="D918" s="6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</row>
    <row r="919" spans="4:24">
      <c r="D919" s="6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</row>
    <row r="920" spans="4:24">
      <c r="D920" s="6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</row>
    <row r="921" spans="4:24">
      <c r="D921" s="6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</row>
    <row r="922" spans="4:24">
      <c r="D922" s="6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</row>
    <row r="923" spans="4:24">
      <c r="D923" s="6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</row>
    <row r="924" spans="4:24">
      <c r="D924" s="6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</row>
    <row r="925" spans="4:24">
      <c r="D925" s="6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</row>
    <row r="926" spans="4:24">
      <c r="D926" s="6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</row>
    <row r="927" spans="4:24">
      <c r="D927" s="6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</row>
    <row r="928" spans="4:24">
      <c r="D928" s="6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</row>
    <row r="929" spans="4:24">
      <c r="D929" s="6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</row>
    <row r="930" spans="4:24">
      <c r="D930" s="6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</row>
    <row r="931" spans="4:24">
      <c r="D931" s="6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</row>
    <row r="932" spans="4:24">
      <c r="D932" s="6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</row>
    <row r="933" spans="4:24">
      <c r="D933" s="6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</row>
    <row r="934" spans="4:24">
      <c r="D934" s="6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</row>
    <row r="935" spans="4:24">
      <c r="D935" s="6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</row>
    <row r="936" spans="4:24">
      <c r="D936" s="6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</row>
    <row r="937" spans="4:24">
      <c r="D937" s="6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</row>
    <row r="938" spans="4:24">
      <c r="D938" s="6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</row>
    <row r="939" spans="4:24">
      <c r="D939" s="6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</row>
    <row r="940" spans="4:24">
      <c r="D940" s="6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</row>
    <row r="941" spans="4:24">
      <c r="D941" s="6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</row>
    <row r="942" spans="4:24">
      <c r="D942" s="6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</row>
    <row r="943" spans="4:24">
      <c r="D943" s="6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</row>
    <row r="944" spans="4:24">
      <c r="D944" s="6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</row>
    <row r="945" spans="4:24">
      <c r="D945" s="6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</row>
    <row r="946" spans="4:24">
      <c r="D946" s="6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</row>
    <row r="947" spans="4:24">
      <c r="D947" s="6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</row>
    <row r="948" spans="4:24">
      <c r="D948" s="6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</row>
    <row r="949" spans="4:24">
      <c r="D949" s="6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</row>
    <row r="950" spans="4:24">
      <c r="D950" s="6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</row>
    <row r="951" spans="4:24">
      <c r="D951" s="6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</row>
    <row r="952" spans="4:24">
      <c r="D952" s="6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</row>
    <row r="953" spans="4:24">
      <c r="D953" s="6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</row>
    <row r="954" spans="4:24">
      <c r="D954" s="6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</row>
    <row r="955" spans="4:24">
      <c r="D955" s="6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</row>
    <row r="956" spans="4:24">
      <c r="D956" s="6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</row>
    <row r="957" spans="4:24">
      <c r="D957" s="6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</row>
    <row r="958" spans="4:24">
      <c r="D958" s="6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</row>
    <row r="959" spans="4:24">
      <c r="D959" s="6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</row>
    <row r="960" spans="4:24">
      <c r="D960" s="6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</row>
    <row r="961" spans="4:24">
      <c r="D961" s="6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</row>
    <row r="962" spans="4:24">
      <c r="D962" s="6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</row>
    <row r="963" spans="4:24">
      <c r="D963" s="6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</row>
    <row r="964" spans="4:24">
      <c r="D964" s="6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</row>
    <row r="965" spans="4:24">
      <c r="D965" s="6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</row>
    <row r="966" spans="4:24">
      <c r="D966" s="6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</row>
    <row r="967" spans="4:24">
      <c r="D967" s="6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</row>
    <row r="968" spans="4:24">
      <c r="D968" s="6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</row>
    <row r="969" spans="4:24">
      <c r="D969" s="6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</row>
    <row r="970" spans="4:24">
      <c r="D970" s="6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</row>
    <row r="971" spans="4:24">
      <c r="D971" s="6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</row>
    <row r="972" spans="4:24">
      <c r="D972" s="6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</row>
    <row r="973" spans="4:24">
      <c r="D973" s="6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</row>
    <row r="974" spans="4:24">
      <c r="D974" s="6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</row>
    <row r="975" spans="4:24">
      <c r="D975" s="6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</row>
    <row r="976" spans="4:24">
      <c r="D976" s="6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</row>
    <row r="977" spans="4:24">
      <c r="D977" s="6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</row>
    <row r="978" spans="4:24">
      <c r="D978" s="6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</row>
    <row r="979" spans="4:24">
      <c r="D979" s="6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</row>
    <row r="980" spans="4:24">
      <c r="D980" s="6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</row>
    <row r="981" spans="4:24">
      <c r="D981" s="6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</row>
    <row r="982" spans="4:24">
      <c r="D982" s="6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</row>
    <row r="983" spans="4:24">
      <c r="D983" s="6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</row>
    <row r="984" spans="4:24">
      <c r="D984" s="6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</row>
    <row r="985" spans="4:24">
      <c r="D985" s="6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</row>
    <row r="986" spans="4:24">
      <c r="D986" s="6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</row>
    <row r="987" spans="4:24">
      <c r="D987" s="6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</row>
    <row r="988" spans="4:24">
      <c r="D988" s="6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</row>
    <row r="989" spans="4:24">
      <c r="D989" s="6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</row>
    <row r="990" spans="4:24">
      <c r="D990" s="6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</row>
    <row r="991" spans="4:24">
      <c r="D991" s="6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</row>
    <row r="992" spans="4:24">
      <c r="D992" s="6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</row>
    <row r="993" spans="4:24">
      <c r="D993" s="6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</row>
    <row r="994" spans="4:24">
      <c r="D994" s="6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</row>
    <row r="995" spans="4:24">
      <c r="D995" s="6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</row>
    <row r="996" spans="4:24">
      <c r="D996" s="6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</row>
    <row r="997" spans="4:24">
      <c r="D997" s="6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</row>
    <row r="998" spans="4:24">
      <c r="D998" s="6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</row>
    <row r="999" spans="4:24">
      <c r="D999" s="6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</row>
    <row r="1000" spans="4:24">
      <c r="D1000" s="6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</row>
    <row r="1001" spans="4:24">
      <c r="D1001" s="6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</row>
    <row r="1002" spans="4:24">
      <c r="D1002" s="6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</row>
    <row r="1003" spans="4:24">
      <c r="D1003" s="6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</row>
    <row r="1004" spans="4:24">
      <c r="D1004" s="6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</row>
    <row r="1005" spans="4:24">
      <c r="D1005" s="6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</row>
    <row r="1006" spans="4:24">
      <c r="D1006" s="6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</row>
    <row r="1007" spans="4:24">
      <c r="D1007" s="6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</row>
    <row r="1008" spans="4:24">
      <c r="D1008" s="6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</row>
    <row r="1009" spans="4:24">
      <c r="D1009" s="6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</row>
    <row r="1010" spans="4:24">
      <c r="D1010" s="6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</row>
    <row r="1011" spans="4:24">
      <c r="D1011" s="6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</row>
    <row r="1012" spans="4:24">
      <c r="D1012" s="6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</row>
    <row r="1013" spans="4:24">
      <c r="D1013" s="6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</row>
    <row r="1014" spans="4:24">
      <c r="D1014" s="6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</row>
    <row r="1015" spans="4:24">
      <c r="D1015" s="6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</row>
    <row r="1016" spans="4:24">
      <c r="D1016" s="6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</row>
    <row r="1017" spans="4:24">
      <c r="D1017" s="6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</row>
    <row r="1018" spans="4:24">
      <c r="D1018" s="6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</row>
    <row r="1019" spans="4:24">
      <c r="D1019" s="6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</row>
    <row r="1020" spans="4:24">
      <c r="D1020" s="6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</row>
    <row r="1021" spans="4:24">
      <c r="D1021" s="6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</row>
    <row r="1022" spans="4:24">
      <c r="D1022" s="6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</row>
    <row r="1023" spans="4:24">
      <c r="D1023" s="6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</row>
    <row r="1024" spans="4:24">
      <c r="D1024" s="6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</row>
    <row r="1025" spans="4:24">
      <c r="D1025" s="6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</row>
    <row r="1026" spans="4:24">
      <c r="D1026" s="6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</row>
    <row r="1027" spans="4:24">
      <c r="D1027" s="6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</row>
    <row r="1028" spans="4:24">
      <c r="D1028" s="6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</row>
    <row r="1029" spans="4:24">
      <c r="D1029" s="6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</row>
    <row r="1030" spans="4:24">
      <c r="D1030" s="6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</row>
    <row r="1031" spans="4:24">
      <c r="D1031" s="6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</row>
    <row r="1032" spans="4:24">
      <c r="D1032" s="6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</row>
    <row r="1033" spans="4:24">
      <c r="D1033" s="6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</row>
    <row r="1034" spans="4:24">
      <c r="D1034" s="6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</row>
    <row r="1035" spans="4:24">
      <c r="D1035" s="6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</row>
    <row r="1036" spans="4:24">
      <c r="D1036" s="6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</row>
    <row r="1037" spans="4:24">
      <c r="D1037" s="6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</row>
    <row r="1038" spans="4:24">
      <c r="D1038" s="6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</row>
    <row r="1039" spans="4:24">
      <c r="D1039" s="6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</row>
    <row r="1040" spans="4:24">
      <c r="D1040" s="6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</row>
    <row r="1041" spans="4:24">
      <c r="D1041" s="6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</row>
    <row r="1042" spans="4:24">
      <c r="D1042" s="6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</row>
    <row r="1043" spans="4:24">
      <c r="D1043" s="6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</row>
    <row r="1044" spans="4:24">
      <c r="D1044" s="6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</row>
    <row r="1045" spans="4:24">
      <c r="D1045" s="6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</row>
    <row r="1046" spans="4:24">
      <c r="D1046" s="6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</row>
    <row r="1047" spans="4:24">
      <c r="D1047" s="6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</row>
    <row r="1048" spans="4:24">
      <c r="D1048" s="6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</row>
    <row r="1049" spans="4:24">
      <c r="D1049" s="6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</row>
    <row r="1050" spans="4:24">
      <c r="D1050" s="6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</row>
    <row r="1051" spans="4:24">
      <c r="D1051" s="6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</row>
    <row r="1052" spans="4:24">
      <c r="D1052" s="6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</row>
    <row r="1053" spans="4:24">
      <c r="D1053" s="6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</row>
    <row r="1054" spans="4:24">
      <c r="D1054" s="6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</row>
    <row r="1055" spans="4:24">
      <c r="D1055" s="6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</row>
    <row r="1056" spans="4:24">
      <c r="D1056" s="6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</row>
    <row r="1057" spans="4:24">
      <c r="D1057" s="6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</row>
    <row r="1058" spans="4:24">
      <c r="D1058" s="6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</row>
    <row r="1059" spans="4:24">
      <c r="D1059" s="6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</row>
    <row r="1060" spans="4:24">
      <c r="D1060" s="6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</row>
    <row r="1061" spans="4:24">
      <c r="D1061" s="6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</row>
    <row r="1062" spans="4:24">
      <c r="D1062" s="6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</row>
    <row r="1063" spans="4:24">
      <c r="D1063" s="6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</row>
    <row r="1064" spans="4:24">
      <c r="D1064" s="6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</row>
    <row r="1065" spans="4:24">
      <c r="D1065" s="6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</row>
    <row r="1066" spans="4:24">
      <c r="D1066" s="6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</row>
    <row r="1067" spans="4:24">
      <c r="D1067" s="6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</row>
    <row r="1068" spans="4:24">
      <c r="D1068" s="6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</row>
    <row r="1069" spans="4:24">
      <c r="D1069" s="6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</row>
    <row r="1070" spans="4:24">
      <c r="D1070" s="6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</row>
    <row r="1071" spans="4:24">
      <c r="D1071" s="6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</row>
    <row r="1072" spans="4:24">
      <c r="D1072" s="6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</row>
    <row r="1073" spans="4:24">
      <c r="D1073" s="6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</row>
    <row r="1074" spans="4:24">
      <c r="D1074" s="6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</row>
    <row r="1075" spans="4:24">
      <c r="D1075" s="6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</row>
    <row r="1076" spans="4:24">
      <c r="D1076" s="6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</row>
    <row r="1077" spans="4:24">
      <c r="D1077" s="6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</row>
    <row r="1078" spans="4:24">
      <c r="D1078" s="6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</row>
    <row r="1079" spans="4:24">
      <c r="D1079" s="6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</row>
    <row r="1080" spans="4:24">
      <c r="D1080" s="6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</row>
    <row r="1081" spans="4:24">
      <c r="D1081" s="6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</row>
    <row r="1082" spans="4:24">
      <c r="D1082" s="6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</row>
    <row r="1083" spans="4:24">
      <c r="D1083" s="6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</row>
    <row r="1084" spans="4:24">
      <c r="D1084" s="6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</row>
    <row r="1085" spans="4:24">
      <c r="D1085" s="6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</row>
    <row r="1086" spans="4:24">
      <c r="D1086" s="6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</row>
    <row r="1087" spans="4:24">
      <c r="D1087" s="6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</row>
    <row r="1088" spans="4:24">
      <c r="D1088" s="6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</row>
    <row r="1089" spans="4:24">
      <c r="D1089" s="6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</row>
    <row r="1090" spans="4:24">
      <c r="D1090" s="6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</row>
    <row r="1091" spans="4:24">
      <c r="D1091" s="6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</row>
    <row r="1092" spans="4:24">
      <c r="D1092" s="6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</row>
    <row r="1093" spans="4:24">
      <c r="D1093" s="6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</row>
    <row r="1094" spans="4:24">
      <c r="D1094" s="6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</row>
    <row r="1095" spans="4:24">
      <c r="D1095" s="6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</row>
    <row r="1096" spans="4:24">
      <c r="D1096" s="6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</row>
    <row r="1097" spans="4:24">
      <c r="D1097" s="6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</row>
    <row r="1098" spans="4:24">
      <c r="D1098" s="6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</row>
    <row r="1099" spans="4:24">
      <c r="D1099" s="6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</row>
    <row r="1100" spans="4:24">
      <c r="D1100" s="6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</row>
    <row r="1101" spans="4:24">
      <c r="D1101" s="6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</row>
    <row r="1102" spans="4:24">
      <c r="D1102" s="6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</row>
    <row r="1103" spans="4:24">
      <c r="D1103" s="6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</row>
    <row r="1104" spans="4:24">
      <c r="D1104" s="6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</row>
    <row r="1105" spans="4:24">
      <c r="D1105" s="6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</row>
    <row r="1106" spans="4:24">
      <c r="D1106" s="6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</row>
    <row r="1107" spans="4:24">
      <c r="D1107" s="6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</row>
    <row r="1108" spans="4:24">
      <c r="D1108" s="6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</row>
    <row r="1109" spans="4:24">
      <c r="D1109" s="6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</row>
    <row r="1110" spans="4:24">
      <c r="D1110" s="6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</row>
    <row r="1111" spans="4:24">
      <c r="D1111" s="6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</row>
    <row r="1112" spans="4:24">
      <c r="D1112" s="6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</row>
    <row r="1113" spans="4:24">
      <c r="D1113" s="6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</row>
    <row r="1114" spans="4:24">
      <c r="D1114" s="6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</row>
    <row r="1115" spans="4:24">
      <c r="D1115" s="6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</row>
    <row r="1116" spans="4:24">
      <c r="D1116" s="6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</row>
    <row r="1117" spans="4:24">
      <c r="D1117" s="6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</row>
    <row r="1118" spans="4:24">
      <c r="D1118" s="6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</row>
    <row r="1119" spans="4:24">
      <c r="D1119" s="6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</row>
    <row r="1120" spans="4:24">
      <c r="D1120" s="6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</row>
    <row r="1121" spans="4:24">
      <c r="D1121" s="6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</row>
    <row r="1122" spans="4:24">
      <c r="D1122" s="6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</row>
    <row r="1123" spans="4:24">
      <c r="D1123" s="6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</row>
    <row r="1124" spans="4:24">
      <c r="D1124" s="6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</row>
    <row r="1125" spans="4:24">
      <c r="D1125" s="6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</row>
    <row r="1126" spans="4:24">
      <c r="D1126" s="6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</row>
    <row r="1127" spans="4:24">
      <c r="D1127" s="6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</row>
    <row r="1128" spans="4:24">
      <c r="D1128" s="6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</row>
    <row r="1129" spans="4:24">
      <c r="D1129" s="6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</row>
    <row r="1130" spans="4:24">
      <c r="D1130" s="6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</row>
    <row r="1131" spans="4:24">
      <c r="D1131" s="6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</row>
    <row r="1132" spans="4:24">
      <c r="D1132" s="6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</row>
    <row r="1133" spans="4:24">
      <c r="D1133" s="6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</row>
    <row r="1134" spans="4:24">
      <c r="D1134" s="6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</row>
    <row r="1135" spans="4:24">
      <c r="D1135" s="6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</row>
    <row r="1136" spans="4:24">
      <c r="D1136" s="6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</row>
    <row r="1137" spans="4:24">
      <c r="D1137" s="6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</row>
    <row r="1138" spans="4:24">
      <c r="D1138" s="6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</row>
    <row r="1139" spans="4:24">
      <c r="D1139" s="6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</row>
    <row r="1140" spans="4:24">
      <c r="D1140" s="6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</row>
    <row r="1141" spans="4:24">
      <c r="D1141" s="6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</row>
    <row r="1142" spans="4:24">
      <c r="D1142" s="6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</row>
    <row r="1143" spans="4:24">
      <c r="D1143" s="6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</row>
    <row r="1144" spans="4:24">
      <c r="D1144" s="6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</row>
    <row r="1145" spans="4:24">
      <c r="D1145" s="6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</row>
    <row r="1146" spans="4:24">
      <c r="D1146" s="6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</row>
    <row r="1147" spans="4:24">
      <c r="D1147" s="6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</row>
    <row r="1148" spans="4:24">
      <c r="D1148" s="6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</row>
    <row r="1149" spans="4:24">
      <c r="D1149" s="6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</row>
    <row r="1150" spans="4:24">
      <c r="D1150" s="6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</row>
    <row r="1151" spans="4:24">
      <c r="D1151" s="6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</row>
    <row r="1152" spans="4:24">
      <c r="D1152" s="6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</row>
    <row r="1153" spans="4:24">
      <c r="D1153" s="6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</row>
    <row r="1154" spans="4:24">
      <c r="D1154" s="6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</row>
    <row r="1155" spans="4:24">
      <c r="D1155" s="6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</row>
    <row r="1156" spans="4:24">
      <c r="D1156" s="6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</row>
    <row r="1157" spans="4:24">
      <c r="D1157" s="6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</row>
    <row r="1158" spans="4:24">
      <c r="D1158" s="6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</row>
    <row r="1159" spans="4:24">
      <c r="D1159" s="6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</row>
    <row r="1160" spans="4:24">
      <c r="D1160" s="6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</row>
    <row r="1161" spans="4:24">
      <c r="D1161" s="6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</row>
    <row r="1162" spans="4:24">
      <c r="D1162" s="6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</row>
    <row r="1163" spans="4:24">
      <c r="D1163" s="6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</row>
    <row r="1164" spans="4:24">
      <c r="D1164" s="6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</row>
    <row r="1165" spans="4:24">
      <c r="D1165" s="6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</row>
    <row r="1166" spans="4:24">
      <c r="D1166" s="6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</row>
    <row r="1167" spans="4:24">
      <c r="D1167" s="6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</row>
    <row r="1168" spans="4:24">
      <c r="D1168" s="6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</row>
  </sheetData>
  <sheetProtection password="F351" sheet="1" objects="1" scenarios="1"/>
  <mergeCells count="14">
    <mergeCell ref="B44:D44"/>
    <mergeCell ref="A27:B27"/>
    <mergeCell ref="A5:H5"/>
    <mergeCell ref="A6:J6"/>
    <mergeCell ref="A7:J7"/>
    <mergeCell ref="A25:B25"/>
    <mergeCell ref="A1:J1"/>
    <mergeCell ref="A2:J2"/>
    <mergeCell ref="B3:J3"/>
    <mergeCell ref="A4:J4"/>
    <mergeCell ref="A43:B43"/>
    <mergeCell ref="A28:B28"/>
    <mergeCell ref="A26:B26"/>
    <mergeCell ref="D27:D28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9" orientation="landscape" r:id="rId1"/>
  <headerFooter alignWithMargins="0">
    <oddFooter>Página &amp;P de &amp;N</oddFooter>
  </headerFooter>
  <legacyDrawing r:id="rId2"/>
  <oleObjects>
    <oleObject progId="Word.Picture.8" shapeId="307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topLeftCell="A7" zoomScaleSheetLayoutView="100" workbookViewId="0">
      <selection activeCell="B13" sqref="B13"/>
    </sheetView>
  </sheetViews>
  <sheetFormatPr defaultRowHeight="12.75"/>
  <cols>
    <col min="1" max="1" width="15.28515625" style="74" customWidth="1"/>
    <col min="2" max="2" width="9.140625" style="74" bestFit="1" customWidth="1"/>
    <col min="3" max="3" width="8.140625" style="74" customWidth="1"/>
    <col min="4" max="4" width="15.28515625" style="74" customWidth="1"/>
    <col min="5" max="5" width="11.5703125" style="74" customWidth="1"/>
    <col min="6" max="6" width="19" style="74" customWidth="1"/>
    <col min="7" max="7" width="7.7109375" style="74" customWidth="1"/>
    <col min="8" max="8" width="13" style="74" customWidth="1"/>
    <col min="9" max="9" width="9" style="74" customWidth="1"/>
    <col min="10" max="10" width="11.5703125" style="74" bestFit="1" customWidth="1"/>
    <col min="11" max="16384" width="9.140625" style="74"/>
  </cols>
  <sheetData>
    <row r="1" spans="1:10" ht="23.25">
      <c r="A1" s="339" t="s">
        <v>60</v>
      </c>
      <c r="B1" s="340"/>
      <c r="C1" s="340"/>
      <c r="D1" s="340"/>
      <c r="E1" s="340"/>
      <c r="F1" s="340"/>
      <c r="G1" s="340"/>
      <c r="H1" s="340"/>
      <c r="I1" s="340"/>
      <c r="J1" s="341"/>
    </row>
    <row r="2" spans="1:10" ht="15.75">
      <c r="A2" s="342" t="s">
        <v>85</v>
      </c>
      <c r="B2" s="343"/>
      <c r="C2" s="343"/>
      <c r="D2" s="343"/>
      <c r="E2" s="343"/>
      <c r="F2" s="343"/>
      <c r="G2" s="343"/>
      <c r="H2" s="343"/>
      <c r="I2" s="343"/>
      <c r="J2" s="344"/>
    </row>
    <row r="3" spans="1:10" ht="24" thickBot="1">
      <c r="A3" s="69"/>
      <c r="B3" s="70"/>
      <c r="C3" s="70"/>
      <c r="D3" s="70"/>
      <c r="E3" s="70"/>
      <c r="F3" s="70"/>
      <c r="G3" s="70"/>
      <c r="H3" s="71"/>
      <c r="I3" s="71"/>
      <c r="J3" s="72"/>
    </row>
    <row r="4" spans="1:10" ht="23.25">
      <c r="A4" s="345" t="s">
        <v>61</v>
      </c>
      <c r="B4" s="346"/>
      <c r="C4" s="346"/>
      <c r="D4" s="346"/>
      <c r="E4" s="346"/>
      <c r="F4" s="346"/>
      <c r="G4" s="346"/>
      <c r="H4" s="346"/>
      <c r="I4" s="346"/>
      <c r="J4" s="347"/>
    </row>
    <row r="5" spans="1:10" ht="24" thickBot="1">
      <c r="A5" s="348" t="s">
        <v>101</v>
      </c>
      <c r="B5" s="349"/>
      <c r="C5" s="349"/>
      <c r="D5" s="349"/>
      <c r="E5" s="349"/>
      <c r="F5" s="349"/>
      <c r="G5" s="349"/>
      <c r="H5" s="349"/>
      <c r="I5" s="349"/>
      <c r="J5" s="350"/>
    </row>
    <row r="6" spans="1:10" ht="24" thickBo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14" t="str">
        <f>ORÇAMENTO!A6</f>
        <v>OBRA: ADEQUAÇÃO E REFORMA DA DA CASA DE OLEGÁRIO MACIEL E TEATRO MUNICIPAL LEÃO DE FORMOSA</v>
      </c>
      <c r="B7" s="315"/>
      <c r="C7" s="315"/>
      <c r="D7" s="315"/>
      <c r="E7" s="315"/>
      <c r="F7" s="315"/>
      <c r="G7" s="315"/>
      <c r="H7" s="315"/>
      <c r="I7" s="315"/>
      <c r="J7" s="316"/>
    </row>
    <row r="8" spans="1:10" ht="15">
      <c r="A8" s="317" t="str">
        <f>ORÇAMENTO!A7</f>
        <v>ENDEREÇO: AVENIDA GETÚLIO VARGAS, 78 - BAIRRO CENTRO - PATOS DE MINAS/MG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ht="13.5" thickBot="1">
      <c r="A9" s="177" t="str">
        <f>ORÇAMENTO!A9</f>
        <v xml:space="preserve">PROF. RESP.: </v>
      </c>
      <c r="B9" s="337" t="str">
        <f>ORÇAMENTO!B9</f>
        <v>Alex de Castro Borges</v>
      </c>
      <c r="C9" s="337"/>
      <c r="D9" s="338"/>
      <c r="E9" s="178" t="str">
        <f>ORÇAMENTO!D9</f>
        <v xml:space="preserve">CAU: </v>
      </c>
      <c r="F9" s="180" t="str">
        <f>ORÇAMENTO!E9</f>
        <v>A25 375-8</v>
      </c>
      <c r="G9" s="178" t="str">
        <f>ORÇAMENTO!G9</f>
        <v xml:space="preserve">RRT Nº: </v>
      </c>
      <c r="H9" s="179">
        <f>ORÇAMENTO!H9</f>
        <v>4617665</v>
      </c>
      <c r="I9" s="101" t="str">
        <f>ORÇAMENTO!D10</f>
        <v>DATA:</v>
      </c>
      <c r="J9" s="100">
        <f>ORÇAMENTO!F10</f>
        <v>42503</v>
      </c>
    </row>
    <row r="10" spans="1:10" ht="13.5" thickBot="1"/>
    <row r="11" spans="1:10">
      <c r="A11" s="75" t="s">
        <v>102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ht="13.5" thickBot="1">
      <c r="A12" s="78"/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13.5" thickBot="1">
      <c r="A13" s="78"/>
      <c r="B13" s="81">
        <v>0.04</v>
      </c>
      <c r="C13" s="79"/>
      <c r="D13" s="79"/>
      <c r="E13" s="79"/>
      <c r="F13" s="79"/>
      <c r="G13" s="79"/>
      <c r="H13" s="79"/>
      <c r="I13" s="79"/>
      <c r="J13" s="80"/>
    </row>
    <row r="14" spans="1:10" ht="13.5" thickBot="1">
      <c r="A14" s="78"/>
      <c r="B14" s="79"/>
      <c r="C14" s="79"/>
      <c r="D14" s="79"/>
      <c r="E14" s="82"/>
      <c r="F14" s="83" t="s">
        <v>103</v>
      </c>
      <c r="G14" s="76"/>
      <c r="H14" s="76"/>
      <c r="I14" s="84"/>
      <c r="J14" s="85">
        <f>1+B13+B17+B21</f>
        <v>1.0616000000000001</v>
      </c>
    </row>
    <row r="15" spans="1:10" ht="13.5" thickBot="1">
      <c r="A15" s="78" t="s">
        <v>104</v>
      </c>
      <c r="B15" s="79"/>
      <c r="C15" s="79"/>
      <c r="D15" s="79"/>
      <c r="E15" s="82"/>
      <c r="F15" s="86" t="s">
        <v>105</v>
      </c>
      <c r="G15" s="79"/>
      <c r="H15" s="79"/>
      <c r="I15" s="87"/>
      <c r="J15" s="85">
        <f>1+B25</f>
        <v>1.0127999999999999</v>
      </c>
    </row>
    <row r="16" spans="1:10" ht="13.5" thickBot="1">
      <c r="A16" s="78"/>
      <c r="B16" s="79"/>
      <c r="C16" s="79"/>
      <c r="D16" s="79"/>
      <c r="E16" s="82"/>
      <c r="F16" s="86" t="s">
        <v>106</v>
      </c>
      <c r="G16" s="79"/>
      <c r="H16" s="79"/>
      <c r="I16" s="87"/>
      <c r="J16" s="85">
        <f>1+B29</f>
        <v>1.0625</v>
      </c>
    </row>
    <row r="17" spans="1:10" ht="13.5" thickBot="1">
      <c r="A17" s="78"/>
      <c r="B17" s="81">
        <v>9.9000000000000008E-3</v>
      </c>
      <c r="C17" s="79"/>
      <c r="D17" s="79"/>
      <c r="E17" s="82"/>
      <c r="F17" s="86" t="s">
        <v>107</v>
      </c>
      <c r="G17" s="79"/>
      <c r="H17" s="79"/>
      <c r="I17" s="87"/>
      <c r="J17" s="85">
        <f>1-C34-E34-G34-C36</f>
        <v>0.89849999999999997</v>
      </c>
    </row>
    <row r="18" spans="1:10" ht="13.5" thickBot="1">
      <c r="A18" s="78"/>
      <c r="B18" s="79"/>
      <c r="C18" s="79"/>
      <c r="D18" s="79"/>
      <c r="E18" s="79"/>
      <c r="F18" s="88" t="s">
        <v>108</v>
      </c>
      <c r="G18" s="89"/>
      <c r="H18" s="89"/>
      <c r="I18" s="90"/>
      <c r="J18" s="85">
        <f>1-C34-E34-G34</f>
        <v>0.94350000000000001</v>
      </c>
    </row>
    <row r="19" spans="1:10">
      <c r="A19" s="78" t="s">
        <v>109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ht="13.5" thickBot="1">
      <c r="A20" s="78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3.5" thickBot="1">
      <c r="A21" s="78"/>
      <c r="B21" s="81">
        <v>1.17E-2</v>
      </c>
      <c r="C21" s="79"/>
      <c r="D21" s="79"/>
      <c r="E21" s="79"/>
      <c r="F21" s="79"/>
      <c r="G21" s="79"/>
      <c r="H21" s="79"/>
      <c r="I21" s="79"/>
      <c r="J21" s="80"/>
    </row>
    <row r="22" spans="1:10">
      <c r="A22" s="78"/>
      <c r="B22" s="79"/>
      <c r="C22" s="79"/>
      <c r="D22" s="79"/>
      <c r="E22" s="79"/>
      <c r="F22" s="79"/>
      <c r="G22" s="79"/>
      <c r="H22" s="79"/>
      <c r="I22" s="79"/>
      <c r="J22" s="80"/>
    </row>
    <row r="23" spans="1:10">
      <c r="A23" s="78" t="s">
        <v>110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3.5" thickBo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thickBot="1">
      <c r="A25" s="78"/>
      <c r="B25" s="81">
        <v>1.2800000000000001E-2</v>
      </c>
      <c r="C25" s="79"/>
      <c r="D25" s="79"/>
      <c r="E25" s="79"/>
      <c r="F25" s="79"/>
      <c r="G25" s="79"/>
      <c r="H25" s="79"/>
      <c r="I25" s="79"/>
      <c r="J25" s="80"/>
    </row>
    <row r="26" spans="1:10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>
      <c r="A27" s="78" t="s">
        <v>111</v>
      </c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13.5" thickBot="1">
      <c r="A28" s="78"/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13.5" thickBot="1">
      <c r="A29" s="78"/>
      <c r="B29" s="81">
        <v>6.25E-2</v>
      </c>
      <c r="C29" s="79"/>
      <c r="D29" s="79"/>
      <c r="E29" s="79"/>
      <c r="F29" s="79"/>
      <c r="G29" s="79"/>
      <c r="H29" s="79"/>
      <c r="I29" s="79"/>
      <c r="J29" s="80"/>
    </row>
    <row r="30" spans="1:10">
      <c r="A30" s="78"/>
      <c r="B30" s="91"/>
      <c r="C30" s="79"/>
      <c r="D30" s="79"/>
      <c r="E30" s="79"/>
      <c r="F30" s="79"/>
      <c r="G30" s="79"/>
      <c r="H30" s="79"/>
      <c r="I30" s="79"/>
      <c r="J30" s="80"/>
    </row>
    <row r="31" spans="1:10">
      <c r="A31" s="92" t="s">
        <v>112</v>
      </c>
      <c r="B31" s="93"/>
      <c r="C31" s="93"/>
      <c r="D31" s="93"/>
      <c r="E31" s="93"/>
      <c r="F31" s="93"/>
      <c r="G31" s="93"/>
      <c r="H31" s="93"/>
      <c r="I31" s="93"/>
      <c r="J31" s="94"/>
    </row>
    <row r="32" spans="1:10">
      <c r="A32" s="320" t="s">
        <v>113</v>
      </c>
      <c r="B32" s="321"/>
      <c r="C32" s="321"/>
      <c r="D32" s="321"/>
      <c r="E32" s="321"/>
      <c r="F32" s="321"/>
      <c r="G32" s="321"/>
      <c r="H32" s="321"/>
      <c r="I32" s="321"/>
      <c r="J32" s="322"/>
    </row>
    <row r="33" spans="1:10" ht="13.5" thickBot="1">
      <c r="A33" s="78"/>
      <c r="B33" s="79"/>
      <c r="C33" s="79"/>
      <c r="D33" s="79"/>
      <c r="E33" s="79"/>
      <c r="F33" s="79"/>
      <c r="G33" s="79"/>
      <c r="H33" s="79"/>
      <c r="I33" s="79"/>
      <c r="J33" s="80"/>
    </row>
    <row r="34" spans="1:10" ht="13.5" thickBot="1">
      <c r="A34" s="78"/>
      <c r="B34" s="95" t="s">
        <v>62</v>
      </c>
      <c r="C34" s="81">
        <v>0.03</v>
      </c>
      <c r="D34" s="95" t="s">
        <v>63</v>
      </c>
      <c r="E34" s="81">
        <v>6.4999999999999997E-3</v>
      </c>
      <c r="F34" s="95" t="s">
        <v>64</v>
      </c>
      <c r="G34" s="81">
        <v>0.02</v>
      </c>
      <c r="H34" s="79"/>
      <c r="I34" s="79"/>
      <c r="J34" s="80"/>
    </row>
    <row r="35" spans="1:10" ht="13.5" thickBot="1">
      <c r="A35" s="78"/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13.5" thickBot="1">
      <c r="A36" s="323" t="s">
        <v>66</v>
      </c>
      <c r="B36" s="324"/>
      <c r="C36" s="81">
        <v>4.4999999999999998E-2</v>
      </c>
      <c r="D36" s="79"/>
      <c r="E36" s="79"/>
      <c r="F36" s="79"/>
      <c r="G36" s="79"/>
      <c r="H36" s="79"/>
      <c r="I36" s="79"/>
      <c r="J36" s="80"/>
    </row>
    <row r="37" spans="1:10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0">
      <c r="A38" s="78" t="s">
        <v>114</v>
      </c>
      <c r="B38" s="79"/>
      <c r="C38" s="79"/>
      <c r="D38" s="79"/>
      <c r="E38" s="79"/>
      <c r="F38" s="79"/>
      <c r="G38" s="79"/>
      <c r="H38" s="79"/>
      <c r="I38" s="79"/>
      <c r="J38" s="80"/>
    </row>
    <row r="39" spans="1:10" ht="13.5" thickBot="1">
      <c r="A39" s="78"/>
      <c r="B39" s="79"/>
      <c r="C39" s="79"/>
      <c r="D39" s="79"/>
      <c r="E39" s="79"/>
      <c r="F39" s="79"/>
      <c r="G39" s="79"/>
      <c r="H39" s="79"/>
      <c r="I39" s="79"/>
      <c r="J39" s="80"/>
    </row>
    <row r="40" spans="1:10">
      <c r="A40" s="78"/>
      <c r="B40" s="325" t="s">
        <v>65</v>
      </c>
      <c r="C40" s="326"/>
      <c r="D40" s="329">
        <f>(J14*J15*J16/J18)-1</f>
        <v>0.2107978378378379</v>
      </c>
      <c r="E40" s="330"/>
      <c r="F40" s="333" t="s">
        <v>115</v>
      </c>
      <c r="G40" s="334"/>
      <c r="H40" s="123" t="s">
        <v>116</v>
      </c>
      <c r="I40" s="123" t="s">
        <v>117</v>
      </c>
      <c r="J40" s="96" t="s">
        <v>118</v>
      </c>
    </row>
    <row r="41" spans="1:10" ht="13.5" thickBot="1">
      <c r="A41" s="78"/>
      <c r="B41" s="327"/>
      <c r="C41" s="328"/>
      <c r="D41" s="331"/>
      <c r="E41" s="332"/>
      <c r="F41" s="335"/>
      <c r="G41" s="336"/>
      <c r="H41" s="97">
        <v>0.2034</v>
      </c>
      <c r="I41" s="97">
        <v>0.22120000000000001</v>
      </c>
      <c r="J41" s="98">
        <v>0.25</v>
      </c>
    </row>
    <row r="42" spans="1:10">
      <c r="A42" s="78"/>
      <c r="B42" s="79"/>
      <c r="C42" s="79"/>
      <c r="D42" s="79"/>
      <c r="E42" s="79"/>
      <c r="F42" s="79"/>
      <c r="G42" s="79"/>
      <c r="H42" s="79"/>
      <c r="I42" s="79"/>
      <c r="J42" s="80"/>
    </row>
    <row r="43" spans="1:10">
      <c r="A43" s="78" t="s">
        <v>119</v>
      </c>
      <c r="B43" s="79"/>
      <c r="C43" s="79"/>
      <c r="D43" s="79"/>
      <c r="E43" s="79"/>
      <c r="F43" s="79"/>
      <c r="G43" s="79"/>
      <c r="H43" s="79"/>
      <c r="I43" s="79"/>
      <c r="J43" s="80"/>
    </row>
    <row r="44" spans="1:10" ht="13.5" thickBot="1">
      <c r="A44" s="78"/>
      <c r="B44" s="79"/>
      <c r="C44" s="79"/>
      <c r="D44" s="79"/>
      <c r="E44" s="79"/>
      <c r="F44" s="79"/>
      <c r="G44" s="79"/>
      <c r="H44" s="79"/>
      <c r="I44" s="79"/>
      <c r="J44" s="80"/>
    </row>
    <row r="45" spans="1:10">
      <c r="A45" s="78"/>
      <c r="B45" s="325" t="s">
        <v>65</v>
      </c>
      <c r="C45" s="326"/>
      <c r="D45" s="329">
        <f>(J14*J15*J16/J17)-1</f>
        <v>0.27143879799666126</v>
      </c>
      <c r="E45" s="330"/>
      <c r="F45" s="79"/>
      <c r="G45" s="79"/>
      <c r="H45" s="79"/>
      <c r="I45" s="79"/>
      <c r="J45" s="80"/>
    </row>
    <row r="46" spans="1:10" ht="13.5" thickBot="1">
      <c r="A46" s="78"/>
      <c r="B46" s="327"/>
      <c r="C46" s="328"/>
      <c r="D46" s="331"/>
      <c r="E46" s="332"/>
      <c r="F46" s="79"/>
      <c r="G46" s="79"/>
      <c r="H46" s="79"/>
      <c r="I46" s="79"/>
      <c r="J46" s="80"/>
    </row>
    <row r="47" spans="1:10" ht="13.5" thickBot="1">
      <c r="A47" s="305"/>
      <c r="B47" s="306"/>
      <c r="C47" s="306"/>
      <c r="D47" s="306"/>
      <c r="E47" s="306"/>
      <c r="F47" s="306"/>
      <c r="G47" s="306"/>
      <c r="H47" s="306"/>
      <c r="I47" s="306"/>
      <c r="J47" s="307"/>
    </row>
    <row r="48" spans="1:10" ht="15.75">
      <c r="A48" s="99" t="s">
        <v>120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>
      <c r="A49" s="308" t="s">
        <v>121</v>
      </c>
      <c r="B49" s="309"/>
      <c r="C49" s="309"/>
      <c r="D49" s="309"/>
      <c r="E49" s="309"/>
      <c r="F49" s="309"/>
      <c r="G49" s="309"/>
      <c r="H49" s="309"/>
      <c r="I49" s="309"/>
      <c r="J49" s="310"/>
    </row>
    <row r="50" spans="1:10">
      <c r="A50" s="308"/>
      <c r="B50" s="309"/>
      <c r="C50" s="309"/>
      <c r="D50" s="309"/>
      <c r="E50" s="309"/>
      <c r="F50" s="309"/>
      <c r="G50" s="309"/>
      <c r="H50" s="309"/>
      <c r="I50" s="309"/>
      <c r="J50" s="310"/>
    </row>
    <row r="51" spans="1:10">
      <c r="A51" s="308"/>
      <c r="B51" s="309"/>
      <c r="C51" s="309"/>
      <c r="D51" s="309"/>
      <c r="E51" s="309"/>
      <c r="F51" s="309"/>
      <c r="G51" s="309"/>
      <c r="H51" s="309"/>
      <c r="I51" s="309"/>
      <c r="J51" s="310"/>
    </row>
    <row r="52" spans="1:10">
      <c r="A52" s="308"/>
      <c r="B52" s="309"/>
      <c r="C52" s="309"/>
      <c r="D52" s="309"/>
      <c r="E52" s="309"/>
      <c r="F52" s="309"/>
      <c r="G52" s="309"/>
      <c r="H52" s="309"/>
      <c r="I52" s="309"/>
      <c r="J52" s="310"/>
    </row>
    <row r="53" spans="1:10">
      <c r="A53" s="308"/>
      <c r="B53" s="309"/>
      <c r="C53" s="309"/>
      <c r="D53" s="309"/>
      <c r="E53" s="309"/>
      <c r="F53" s="309"/>
      <c r="G53" s="309"/>
      <c r="H53" s="309"/>
      <c r="I53" s="309"/>
      <c r="J53" s="310"/>
    </row>
    <row r="54" spans="1:10">
      <c r="A54" s="308"/>
      <c r="B54" s="309"/>
      <c r="C54" s="309"/>
      <c r="D54" s="309"/>
      <c r="E54" s="309"/>
      <c r="F54" s="309"/>
      <c r="G54" s="309"/>
      <c r="H54" s="309"/>
      <c r="I54" s="309"/>
      <c r="J54" s="310"/>
    </row>
    <row r="55" spans="1:10" ht="13.5" thickBot="1">
      <c r="A55" s="311"/>
      <c r="B55" s="312"/>
      <c r="C55" s="312"/>
      <c r="D55" s="312"/>
      <c r="E55" s="312"/>
      <c r="F55" s="312"/>
      <c r="G55" s="312"/>
      <c r="H55" s="312"/>
      <c r="I55" s="312"/>
      <c r="J55" s="313"/>
    </row>
  </sheetData>
  <sheetProtection password="F351" sheet="1" objects="1" scenarios="1"/>
  <mergeCells count="16">
    <mergeCell ref="A1:J1"/>
    <mergeCell ref="A2:J2"/>
    <mergeCell ref="A4:J4"/>
    <mergeCell ref="A5:J5"/>
    <mergeCell ref="B45:C46"/>
    <mergeCell ref="D45:E46"/>
    <mergeCell ref="A47:J47"/>
    <mergeCell ref="A49:J55"/>
    <mergeCell ref="A7:J7"/>
    <mergeCell ref="A8:J8"/>
    <mergeCell ref="A32:J32"/>
    <mergeCell ref="A36:B36"/>
    <mergeCell ref="B40:C41"/>
    <mergeCell ref="D40:E41"/>
    <mergeCell ref="F40:G41"/>
    <mergeCell ref="B9:D9"/>
  </mergeCells>
  <pageMargins left="0.511811024" right="0.511811024" top="0.78740157499999996" bottom="0.78740157499999996" header="0.31496062000000002" footer="0.31496062000000002"/>
  <pageSetup paperSize="9" scale="77" orientation="portrait" r:id="rId1"/>
  <legacyDrawing r:id="rId2"/>
  <oleObjects>
    <oleObject progId="Word.Picture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opLeftCell="A4" workbookViewId="0">
      <selection activeCell="D14" sqref="D14"/>
    </sheetView>
  </sheetViews>
  <sheetFormatPr defaultRowHeight="12.75"/>
  <cols>
    <col min="1" max="1" width="16.28515625" style="74" customWidth="1"/>
    <col min="2" max="2" width="24.7109375" style="74" customWidth="1"/>
    <col min="3" max="3" width="11.5703125" style="74" customWidth="1"/>
    <col min="4" max="4" width="17.42578125" style="74" customWidth="1"/>
    <col min="5" max="5" width="18.42578125" style="74" customWidth="1"/>
    <col min="6" max="6" width="13.85546875" style="74" customWidth="1"/>
    <col min="7" max="7" width="12.85546875" style="74" customWidth="1"/>
    <col min="8" max="16384" width="9.140625" style="74"/>
  </cols>
  <sheetData>
    <row r="1" spans="1:7" ht="23.25">
      <c r="A1" s="365" t="s">
        <v>60</v>
      </c>
      <c r="B1" s="365"/>
      <c r="C1" s="365"/>
      <c r="D1" s="365"/>
      <c r="E1" s="365"/>
      <c r="F1" s="365"/>
      <c r="G1" s="365"/>
    </row>
    <row r="2" spans="1:7" ht="18">
      <c r="A2" s="366" t="s">
        <v>85</v>
      </c>
      <c r="B2" s="366"/>
      <c r="C2" s="366"/>
      <c r="D2" s="366"/>
      <c r="E2" s="366"/>
      <c r="F2" s="366"/>
      <c r="G2" s="366"/>
    </row>
    <row r="3" spans="1:7">
      <c r="A3" s="211"/>
      <c r="B3" s="211"/>
      <c r="C3" s="211"/>
      <c r="D3" s="212"/>
      <c r="E3" s="212"/>
      <c r="F3" s="212"/>
      <c r="G3" s="212"/>
    </row>
    <row r="4" spans="1:7">
      <c r="A4" s="211"/>
      <c r="B4" s="211"/>
      <c r="C4" s="211"/>
      <c r="D4" s="212"/>
      <c r="E4" s="212"/>
      <c r="F4" s="212"/>
      <c r="G4" s="212"/>
    </row>
    <row r="5" spans="1:7" ht="13.5" thickBot="1">
      <c r="A5" s="211"/>
      <c r="B5" s="211"/>
      <c r="C5" s="211"/>
      <c r="D5" s="212"/>
      <c r="E5" s="212"/>
      <c r="F5" s="212"/>
      <c r="G5" s="212"/>
    </row>
    <row r="6" spans="1:7" ht="24" thickBot="1">
      <c r="A6" s="367" t="s">
        <v>316</v>
      </c>
      <c r="B6" s="368"/>
      <c r="C6" s="368"/>
      <c r="D6" s="368"/>
      <c r="E6" s="368"/>
      <c r="F6" s="368"/>
      <c r="G6" s="369"/>
    </row>
    <row r="7" spans="1:7" ht="13.5" thickBot="1">
      <c r="A7" s="213"/>
      <c r="B7" s="213"/>
      <c r="C7" s="213"/>
      <c r="D7" s="213"/>
      <c r="E7" s="213"/>
      <c r="F7" s="213"/>
      <c r="G7" s="213"/>
    </row>
    <row r="8" spans="1:7">
      <c r="A8" s="359" t="str">
        <f>ORÇAMENTO!A6</f>
        <v>OBRA: ADEQUAÇÃO E REFORMA DA DA CASA DE OLEGÁRIO MACIEL E TEATRO MUNICIPAL LEÃO DE FORMOSA</v>
      </c>
      <c r="B8" s="360"/>
      <c r="C8" s="360"/>
      <c r="D8" s="360"/>
      <c r="E8" s="360"/>
      <c r="F8" s="360"/>
      <c r="G8" s="361"/>
    </row>
    <row r="9" spans="1:7" ht="12.75" customHeight="1">
      <c r="A9" s="373" t="str">
        <f>ORÇAMENTO!A7</f>
        <v>ENDEREÇO: AVENIDA GETÚLIO VARGAS, 78 - BAIRRO CENTRO - PATOS DE MINAS/MG</v>
      </c>
      <c r="B9" s="374"/>
      <c r="C9" s="374"/>
      <c r="D9" s="374"/>
      <c r="E9" s="374"/>
      <c r="F9" s="229" t="str">
        <f>ORÇAMENTO!D10</f>
        <v>DATA:</v>
      </c>
      <c r="G9" s="227" t="str">
        <f>ORÇAMENTO!G9</f>
        <v xml:space="preserve">RRT Nº: </v>
      </c>
    </row>
    <row r="10" spans="1:7" ht="18.75" customHeight="1">
      <c r="A10" s="224" t="str">
        <f>ORÇAMENTO!A9</f>
        <v xml:space="preserve">PROF. RESP.: </v>
      </c>
      <c r="B10" s="372" t="str">
        <f>ORÇAMENTO!B9</f>
        <v>Alex de Castro Borges</v>
      </c>
      <c r="C10" s="372"/>
      <c r="D10" s="226" t="str">
        <f>ORÇAMENTO!D9</f>
        <v xml:space="preserve">CAU: </v>
      </c>
      <c r="E10" s="228" t="str">
        <f>ORÇAMENTO!E9</f>
        <v>A25 375-8</v>
      </c>
      <c r="F10" s="231">
        <f>ORÇAMENTO!F10</f>
        <v>42503</v>
      </c>
      <c r="G10" s="232">
        <f>ORÇAMENTO!H9</f>
        <v>4617665</v>
      </c>
    </row>
    <row r="11" spans="1:7" ht="15">
      <c r="A11" s="375" t="str">
        <f>ORÇAMENTO!A8</f>
        <v>REFERÊNCIA DE PREÇOS:  SETOP (Junho-2016) - MERCADO LOCAL (Fevereiro-2016)</v>
      </c>
      <c r="B11" s="374"/>
      <c r="C11" s="374"/>
      <c r="D11" s="374"/>
      <c r="E11" s="374"/>
      <c r="F11" s="233" t="str">
        <f>ORÇAMENTO!H10</f>
        <v>BDI:</v>
      </c>
      <c r="G11" s="230">
        <f>ORÇAMENTO!I10</f>
        <v>0.27139999999999997</v>
      </c>
    </row>
    <row r="12" spans="1:7" ht="13.5" thickBot="1">
      <c r="A12" s="225"/>
      <c r="B12" s="213"/>
      <c r="C12" s="213"/>
      <c r="D12" s="213"/>
      <c r="E12" s="213"/>
      <c r="F12" s="213"/>
      <c r="G12" s="213"/>
    </row>
    <row r="13" spans="1:7" ht="25.5">
      <c r="A13" s="214" t="s">
        <v>6</v>
      </c>
      <c r="B13" s="370" t="s">
        <v>317</v>
      </c>
      <c r="C13" s="371"/>
      <c r="D13" s="215" t="s">
        <v>323</v>
      </c>
      <c r="E13" s="215" t="s">
        <v>320</v>
      </c>
      <c r="F13" s="370" t="s">
        <v>318</v>
      </c>
      <c r="G13" s="376"/>
    </row>
    <row r="14" spans="1:7">
      <c r="A14" s="216">
        <v>1</v>
      </c>
      <c r="B14" s="355" t="s">
        <v>31</v>
      </c>
      <c r="C14" s="356"/>
      <c r="D14" s="217">
        <f>ORÇAMENTO!I19</f>
        <v>4953.9053366400003</v>
      </c>
      <c r="E14" s="218">
        <f>'PLANILHA ANEXA'!I18</f>
        <v>2121.9157439999999</v>
      </c>
      <c r="F14" s="351">
        <f t="shared" ref="F14:F28" si="0">E14+D14</f>
        <v>7075.8210806400002</v>
      </c>
      <c r="G14" s="352"/>
    </row>
    <row r="15" spans="1:7">
      <c r="A15" s="216">
        <v>2</v>
      </c>
      <c r="B15" s="355" t="s">
        <v>128</v>
      </c>
      <c r="C15" s="356"/>
      <c r="D15" s="217">
        <f>ORÇAMENTO!I27</f>
        <v>4904.4343997999995</v>
      </c>
      <c r="E15" s="217">
        <v>0</v>
      </c>
      <c r="F15" s="351">
        <f t="shared" si="0"/>
        <v>4904.4343997999995</v>
      </c>
      <c r="G15" s="352"/>
    </row>
    <row r="16" spans="1:7">
      <c r="A16" s="216">
        <v>3</v>
      </c>
      <c r="B16" s="355" t="s">
        <v>133</v>
      </c>
      <c r="C16" s="356"/>
      <c r="D16" s="217">
        <f>ORÇAMENTO!I35</f>
        <v>34461.883369679999</v>
      </c>
      <c r="E16" s="217">
        <v>0</v>
      </c>
      <c r="F16" s="351">
        <f t="shared" si="0"/>
        <v>34461.883369679999</v>
      </c>
      <c r="G16" s="352"/>
    </row>
    <row r="17" spans="1:7">
      <c r="A17" s="219">
        <v>4</v>
      </c>
      <c r="B17" s="355" t="s">
        <v>138</v>
      </c>
      <c r="C17" s="356"/>
      <c r="D17" s="217">
        <f>ORÇAMENTO!I40</f>
        <v>2367.5197103999999</v>
      </c>
      <c r="E17" s="217">
        <v>0</v>
      </c>
      <c r="F17" s="351">
        <f t="shared" si="0"/>
        <v>2367.5197103999999</v>
      </c>
      <c r="G17" s="352"/>
    </row>
    <row r="18" spans="1:7">
      <c r="A18" s="216">
        <v>5</v>
      </c>
      <c r="B18" s="355" t="s">
        <v>141</v>
      </c>
      <c r="C18" s="356"/>
      <c r="D18" s="217">
        <f>ORÇAMENTO!I48</f>
        <v>20633.4641448</v>
      </c>
      <c r="E18" s="217">
        <v>0</v>
      </c>
      <c r="F18" s="351">
        <f t="shared" si="0"/>
        <v>20633.4641448</v>
      </c>
      <c r="G18" s="352"/>
    </row>
    <row r="19" spans="1:7">
      <c r="A19" s="216">
        <v>6</v>
      </c>
      <c r="B19" s="355" t="s">
        <v>150</v>
      </c>
      <c r="C19" s="356"/>
      <c r="D19" s="217">
        <f>ORÇAMENTO!I53</f>
        <v>7542.6527155200001</v>
      </c>
      <c r="E19" s="217"/>
      <c r="F19" s="351">
        <f t="shared" si="0"/>
        <v>7542.6527155200001</v>
      </c>
      <c r="G19" s="352"/>
    </row>
    <row r="20" spans="1:7" ht="25.5" customHeight="1">
      <c r="A20" s="216">
        <v>7</v>
      </c>
      <c r="B20" s="357" t="s">
        <v>321</v>
      </c>
      <c r="C20" s="358"/>
      <c r="D20" s="217">
        <f>ORÇAMENTO!I58</f>
        <v>11951.147285999999</v>
      </c>
      <c r="E20" s="217">
        <f>'PLANILHA ANEXA'!I46</f>
        <v>17287.340226</v>
      </c>
      <c r="F20" s="351">
        <f t="shared" si="0"/>
        <v>29238.487512</v>
      </c>
      <c r="G20" s="352"/>
    </row>
    <row r="21" spans="1:7">
      <c r="A21" s="219">
        <v>8</v>
      </c>
      <c r="B21" s="355" t="s">
        <v>155</v>
      </c>
      <c r="C21" s="356"/>
      <c r="D21" s="217">
        <f>ORÇAMENTO!I66</f>
        <v>27228.200688000001</v>
      </c>
      <c r="E21" s="217">
        <f>'PLANILHA ANEXA'!I29</f>
        <v>625.78307999999993</v>
      </c>
      <c r="F21" s="351">
        <f t="shared" si="0"/>
        <v>27853.983768000002</v>
      </c>
      <c r="G21" s="352"/>
    </row>
    <row r="22" spans="1:7">
      <c r="A22" s="216">
        <v>9</v>
      </c>
      <c r="B22" s="355" t="s">
        <v>164</v>
      </c>
      <c r="C22" s="356"/>
      <c r="D22" s="217">
        <f>ORÇAMENTO!I72</f>
        <v>1102.926786</v>
      </c>
      <c r="E22" s="217">
        <f>'PLANILHA ANEXA'!I24</f>
        <v>9907.4353559999981</v>
      </c>
      <c r="F22" s="351">
        <f t="shared" si="0"/>
        <v>11010.362141999998</v>
      </c>
      <c r="G22" s="352"/>
    </row>
    <row r="23" spans="1:7">
      <c r="A23" s="216">
        <v>10</v>
      </c>
      <c r="B23" s="355" t="s">
        <v>168</v>
      </c>
      <c r="C23" s="356"/>
      <c r="D23" s="217">
        <f>ORÇAMENTO!I81</f>
        <v>3475.7787479999997</v>
      </c>
      <c r="E23" s="217"/>
      <c r="F23" s="351">
        <f t="shared" si="0"/>
        <v>3475.7787479999997</v>
      </c>
      <c r="G23" s="352"/>
    </row>
    <row r="24" spans="1:7">
      <c r="A24" s="216">
        <v>11</v>
      </c>
      <c r="B24" s="355" t="s">
        <v>176</v>
      </c>
      <c r="C24" s="356"/>
      <c r="D24" s="217">
        <f>ORÇAMENTO!I89</f>
        <v>8457.7087919999994</v>
      </c>
      <c r="E24" s="217"/>
      <c r="F24" s="351">
        <f t="shared" si="0"/>
        <v>8457.7087919999994</v>
      </c>
      <c r="G24" s="352"/>
    </row>
    <row r="25" spans="1:7">
      <c r="A25" s="219">
        <v>12</v>
      </c>
      <c r="B25" s="355" t="s">
        <v>183</v>
      </c>
      <c r="C25" s="356"/>
      <c r="D25" s="217">
        <f>ORÇAMENTO!I98</f>
        <v>16557.836334</v>
      </c>
      <c r="E25" s="217"/>
      <c r="F25" s="351">
        <f t="shared" si="0"/>
        <v>16557.836334</v>
      </c>
      <c r="G25" s="352"/>
    </row>
    <row r="26" spans="1:7">
      <c r="A26" s="216">
        <v>13</v>
      </c>
      <c r="B26" s="355" t="s">
        <v>1</v>
      </c>
      <c r="C26" s="356"/>
      <c r="D26" s="217">
        <f>ORÇAMENTO!I108</f>
        <v>53961.794863860006</v>
      </c>
      <c r="E26" s="217"/>
      <c r="F26" s="351">
        <f t="shared" si="0"/>
        <v>53961.794863860006</v>
      </c>
      <c r="G26" s="352"/>
    </row>
    <row r="27" spans="1:7">
      <c r="A27" s="216">
        <v>14</v>
      </c>
      <c r="B27" s="355" t="s">
        <v>201</v>
      </c>
      <c r="C27" s="356"/>
      <c r="D27" s="217">
        <f>ORÇAMENTO!I115</f>
        <v>3990.5088522000005</v>
      </c>
      <c r="E27" s="217"/>
      <c r="F27" s="351">
        <f t="shared" si="0"/>
        <v>3990.5088522000005</v>
      </c>
      <c r="G27" s="352"/>
    </row>
    <row r="28" spans="1:7">
      <c r="A28" s="216">
        <v>15</v>
      </c>
      <c r="B28" s="355" t="s">
        <v>247</v>
      </c>
      <c r="C28" s="356"/>
      <c r="D28" s="217">
        <f>ORÇAMENTO!I119</f>
        <v>2773.68624</v>
      </c>
      <c r="E28" s="217">
        <f>'PLANILHA ANEXA'!I52</f>
        <v>1308.9952979999998</v>
      </c>
      <c r="F28" s="351">
        <f t="shared" si="0"/>
        <v>4082.6815379999998</v>
      </c>
      <c r="G28" s="352"/>
    </row>
    <row r="29" spans="1:7" ht="13.5" thickBot="1">
      <c r="A29" s="220"/>
      <c r="B29" s="221"/>
      <c r="C29" s="221"/>
      <c r="D29" s="222"/>
      <c r="E29" s="222"/>
      <c r="F29" s="222"/>
      <c r="G29" s="222"/>
    </row>
    <row r="30" spans="1:7" ht="13.5" thickBot="1">
      <c r="A30" s="362" t="s">
        <v>242</v>
      </c>
      <c r="B30" s="363"/>
      <c r="C30" s="364"/>
      <c r="D30" s="223">
        <f>SUM(D14:D28)</f>
        <v>204363.44826690003</v>
      </c>
      <c r="E30" s="223">
        <f>SUM(E14:E28)</f>
        <v>31251.469703999996</v>
      </c>
      <c r="F30" s="353">
        <f>SUM(F14:G28)</f>
        <v>235614.91797090002</v>
      </c>
      <c r="G30" s="354"/>
    </row>
  </sheetData>
  <sheetProtection password="F351" sheet="1" objects="1" scenarios="1"/>
  <mergeCells count="41">
    <mergeCell ref="B28:C28"/>
    <mergeCell ref="A30:C30"/>
    <mergeCell ref="B23:C23"/>
    <mergeCell ref="B24:C24"/>
    <mergeCell ref="A1:G1"/>
    <mergeCell ref="A2:G2"/>
    <mergeCell ref="A6:G6"/>
    <mergeCell ref="B13:C13"/>
    <mergeCell ref="B14:C14"/>
    <mergeCell ref="B16:C16"/>
    <mergeCell ref="B10:C10"/>
    <mergeCell ref="A9:E9"/>
    <mergeCell ref="A11:E11"/>
    <mergeCell ref="F23:G23"/>
    <mergeCell ref="F24:G24"/>
    <mergeCell ref="F13:G13"/>
    <mergeCell ref="A8:G8"/>
    <mergeCell ref="F19:G19"/>
    <mergeCell ref="B25:C25"/>
    <mergeCell ref="B26:C26"/>
    <mergeCell ref="B27:C27"/>
    <mergeCell ref="F14:G14"/>
    <mergeCell ref="F15:G15"/>
    <mergeCell ref="F20:G20"/>
    <mergeCell ref="F21:G21"/>
    <mergeCell ref="F22:G22"/>
    <mergeCell ref="B15:C15"/>
    <mergeCell ref="B17:C17"/>
    <mergeCell ref="B18:C18"/>
    <mergeCell ref="B19:C19"/>
    <mergeCell ref="B20:C20"/>
    <mergeCell ref="B21:C21"/>
    <mergeCell ref="B22:C22"/>
    <mergeCell ref="F16:G16"/>
    <mergeCell ref="F17:G17"/>
    <mergeCell ref="F18:G18"/>
    <mergeCell ref="F25:G25"/>
    <mergeCell ref="F26:G26"/>
    <mergeCell ref="F27:G27"/>
    <mergeCell ref="F28:G28"/>
    <mergeCell ref="F30:G30"/>
  </mergeCells>
  <pageMargins left="0.511811024" right="0.511811024" top="0.78740157499999996" bottom="0.78740157499999996" header="0.31496062000000002" footer="0.31496062000000002"/>
  <pageSetup orientation="portrait" horizontalDpi="300" verticalDpi="0" r:id="rId1"/>
  <legacyDrawing r:id="rId2"/>
  <oleObjects>
    <oleObject progId="Word.Picture.8" shapeId="92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ORÇAMENTO</vt:lpstr>
      <vt:lpstr>PLANILHA ANEXA</vt:lpstr>
      <vt:lpstr>CRO</vt:lpstr>
      <vt:lpstr>BDI</vt:lpstr>
      <vt:lpstr>ORÇAMENTO CONSOLIDADO</vt:lpstr>
      <vt:lpstr>CRO!Area_de_impressao</vt:lpstr>
      <vt:lpstr>ORÇAMENTO!Area_de_impressao</vt:lpstr>
      <vt:lpstr>ORÇAMENTO!Titulos_de_impressao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whaler</dc:creator>
  <cp:lastModifiedBy>aldirlei</cp:lastModifiedBy>
  <cp:lastPrinted>2016-04-12T19:42:26Z</cp:lastPrinted>
  <dcterms:created xsi:type="dcterms:W3CDTF">2014-01-21T09:56:27Z</dcterms:created>
  <dcterms:modified xsi:type="dcterms:W3CDTF">2016-11-08T12:10:55Z</dcterms:modified>
</cp:coreProperties>
</file>