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5370" windowHeight="5835" firstSheet="3" activeTab="6"/>
  </bookViews>
  <sheets>
    <sheet name="RESUMO" sheetId="1" r:id="rId1"/>
    <sheet name="PISCINA" sheetId="2" r:id="rId2"/>
    <sheet name="CRONOGRAMA PISCINA" sheetId="3" r:id="rId3"/>
    <sheet name="VESTIÁRIO" sheetId="4" r:id="rId4"/>
    <sheet name="CRONOGRAMA VEST." sheetId="5" r:id="rId5"/>
    <sheet name="CRON. PISC+VEST." sheetId="6" r:id="rId6"/>
    <sheet name="BDI" sheetId="7" r:id="rId7"/>
  </sheets>
  <definedNames>
    <definedName name="AREA">#REF!</definedName>
    <definedName name="_xlnm.Print_Area" localSheetId="5">'CRON. PISC+VEST.'!$A$1:$I$44</definedName>
    <definedName name="_xlnm.Print_Area" localSheetId="2">'CRONOGRAMA PISCINA'!$A$1:$I$26</definedName>
    <definedName name="_xlnm.Print_Area" localSheetId="4">'CRONOGRAMA VEST.'!$A$1:$I$28</definedName>
    <definedName name="_xlnm.Print_Area" localSheetId="1">'PISCINA'!$A$1:$I$178</definedName>
    <definedName name="_xlnm.Print_Area" localSheetId="0">'RESUMO'!$A$1:$F$21</definedName>
    <definedName name="_xlnm.Print_Area" localSheetId="3">'VESTIÁRIO'!$A$1:$I$179</definedName>
    <definedName name="BDI">#REF!</definedName>
    <definedName name="P.1">#REF!</definedName>
    <definedName name="P.10">#REF!</definedName>
    <definedName name="P.11">#REF!</definedName>
    <definedName name="P.12">#REF!</definedName>
    <definedName name="P.13">#REF!</definedName>
    <definedName name="P.14">#REF!</definedName>
    <definedName name="P.15">#REF!</definedName>
    <definedName name="P.2">#REF!</definedName>
    <definedName name="P.3">#REF!</definedName>
    <definedName name="P.4">#REF!</definedName>
    <definedName name="P.5">#REF!</definedName>
    <definedName name="P.6">#REF!</definedName>
    <definedName name="P.7">#REF!</definedName>
    <definedName name="P.8">#REF!</definedName>
    <definedName name="P.9">#REF!</definedName>
    <definedName name="PP1.1">#REF!</definedName>
    <definedName name="PP1.10">#REF!</definedName>
    <definedName name="PP1.11">#REF!</definedName>
    <definedName name="PP1.12">#REF!</definedName>
    <definedName name="PP1.13">#REF!</definedName>
    <definedName name="PP1.14">#REF!</definedName>
    <definedName name="PP1.15">#REF!</definedName>
    <definedName name="PP1.2">#REF!</definedName>
    <definedName name="PP1.3">#REF!</definedName>
    <definedName name="PP1.4">#REF!</definedName>
    <definedName name="PP1.5">#REF!</definedName>
    <definedName name="PP1.6">#REF!</definedName>
    <definedName name="PP1.7">#REF!</definedName>
    <definedName name="PP1.8">#REF!</definedName>
    <definedName name="PP1.9">#REF!</definedName>
    <definedName name="T.1">#REF!</definedName>
    <definedName name="T.10">#REF!</definedName>
    <definedName name="T.11">#REF!</definedName>
    <definedName name="T.12">#REF!</definedName>
    <definedName name="T.13">#REF!</definedName>
    <definedName name="T.14">#REF!</definedName>
    <definedName name="T.15">#REF!</definedName>
    <definedName name="T.2">#REF!</definedName>
    <definedName name="T.3">#REF!</definedName>
    <definedName name="T.4">#REF!</definedName>
    <definedName name="T.5">#REF!</definedName>
    <definedName name="T.6">#REF!</definedName>
    <definedName name="T.7">#REF!</definedName>
    <definedName name="T.8">#REF!</definedName>
    <definedName name="T.9">#REF!</definedName>
    <definedName name="_xlnm.Print_Titles" localSheetId="5">'CRON. PISC+VEST.'!$1:$9</definedName>
    <definedName name="_xlnm.Print_Titles" localSheetId="1">'PISCINA'!$1:$11</definedName>
    <definedName name="_xlnm.Print_Titles" localSheetId="3">'VESTIÁRIO'!$1:$11</definedName>
    <definedName name="TOT.P">#REF!</definedName>
    <definedName name="TOT1.P">#REF!</definedName>
    <definedName name="TT.1">#REF!</definedName>
    <definedName name="TT.10">#REF!</definedName>
    <definedName name="TT.11">#REF!</definedName>
    <definedName name="TT.12">#REF!</definedName>
    <definedName name="TT.13">#REF!</definedName>
    <definedName name="TT.14">#REF!</definedName>
    <definedName name="TT.15">#REF!</definedName>
    <definedName name="TT.2">#REF!</definedName>
    <definedName name="TT.3">#REF!</definedName>
    <definedName name="TT.4">#REF!</definedName>
    <definedName name="TT.5">#REF!</definedName>
    <definedName name="TT.6">#REF!</definedName>
    <definedName name="TT.7">#REF!</definedName>
    <definedName name="TT.8">#REF!</definedName>
    <definedName name="TT.9">#REF!</definedName>
  </definedNames>
  <calcPr fullCalcOnLoad="1"/>
</workbook>
</file>

<file path=xl/sharedStrings.xml><?xml version="1.0" encoding="utf-8"?>
<sst xmlns="http://schemas.openxmlformats.org/spreadsheetml/2006/main" count="1051" uniqueCount="437">
  <si>
    <t>ITEM</t>
  </si>
  <si>
    <t>SERVIÇOS PRELIMINARES</t>
  </si>
  <si>
    <t>1.1</t>
  </si>
  <si>
    <t>m2</t>
  </si>
  <si>
    <t>2.1</t>
  </si>
  <si>
    <t>m</t>
  </si>
  <si>
    <t>2.2</t>
  </si>
  <si>
    <t>m3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</si>
  <si>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</si>
  <si>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</si>
  <si>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</si>
  <si>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</si>
  <si>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</si>
  <si>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</si>
  <si>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</si>
  <si>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</si>
  <si>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</si>
  <si>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4.1</t>
  </si>
  <si>
    <t>5.1</t>
  </si>
  <si>
    <t xml:space="preserve"> </t>
  </si>
  <si>
    <t>5.2</t>
  </si>
  <si>
    <t>5.3</t>
  </si>
  <si>
    <t>6.1</t>
  </si>
  <si>
    <t>6.2</t>
  </si>
  <si>
    <t>6.3</t>
  </si>
  <si>
    <t>7.1</t>
  </si>
  <si>
    <t>8.1</t>
  </si>
  <si>
    <t>9.1</t>
  </si>
  <si>
    <t>10.1</t>
  </si>
  <si>
    <t>10.2</t>
  </si>
  <si>
    <t>ESQUADRIAS</t>
  </si>
  <si>
    <t>11.1</t>
  </si>
  <si>
    <t>11.2</t>
  </si>
  <si>
    <t>11.3</t>
  </si>
  <si>
    <t>12.1</t>
  </si>
  <si>
    <t>PINTURA</t>
  </si>
  <si>
    <t>13.1</t>
  </si>
  <si>
    <t>PESO</t>
  </si>
  <si>
    <t>DESCRIÇÃO</t>
  </si>
  <si>
    <t>3º MÊS</t>
  </si>
  <si>
    <t>4º MÊS</t>
  </si>
  <si>
    <t>VIDROS</t>
  </si>
  <si>
    <t>TOTAL</t>
  </si>
  <si>
    <t>un</t>
  </si>
  <si>
    <t>kg</t>
  </si>
  <si>
    <t>7.2</t>
  </si>
  <si>
    <t>7.3</t>
  </si>
  <si>
    <t>7.4</t>
  </si>
  <si>
    <t>7.5</t>
  </si>
  <si>
    <t>QUANT.</t>
  </si>
  <si>
    <t>PREFEITURA DE PATOS DE MINAS</t>
  </si>
  <si>
    <t>TRES QUATRO CINCO</t>
  </si>
  <si>
    <t>MECAL</t>
  </si>
  <si>
    <t>CONSPAM</t>
  </si>
  <si>
    <t>UNITÁRIO</t>
  </si>
  <si>
    <t xml:space="preserve">Locação da obra </t>
  </si>
  <si>
    <t>Escavação manual de vala</t>
  </si>
  <si>
    <t>Apiloamento de fundo de vala</t>
  </si>
  <si>
    <t>Camada de regularização em concreto magro fck &gt;= 9 Mpa com 5 cm de espessura</t>
  </si>
  <si>
    <t>Forma  de tábua de madeira para fundação, reaproveitamento de 5 vezes</t>
  </si>
  <si>
    <t xml:space="preserve">Reaterro  de vala, compactado manualmente com maço </t>
  </si>
  <si>
    <t>ESTRUTURAS DE CONCRETO ARMADO</t>
  </si>
  <si>
    <t>Forma de chapa compensada para estruturas e=12 mm, reaproveitamento de 3 vezes</t>
  </si>
  <si>
    <t>ALVENARIAS</t>
  </si>
  <si>
    <t>MADEIRAMENTO E COBERTURA</t>
  </si>
  <si>
    <t xml:space="preserve">un </t>
  </si>
  <si>
    <t>REVESTIMENTOS</t>
  </si>
  <si>
    <t>8.2</t>
  </si>
  <si>
    <t>8.3</t>
  </si>
  <si>
    <t>8.4</t>
  </si>
  <si>
    <t>PISOS E RODAPÉS</t>
  </si>
  <si>
    <t>Colocação de vidro mini boreal</t>
  </si>
  <si>
    <t>Pintura de esquadrias metálicas com esmalte sintético</t>
  </si>
  <si>
    <t>INSTALAÇÕES HIDRÁULICO-SANITÁRIA</t>
  </si>
  <si>
    <t>12.2</t>
  </si>
  <si>
    <t>12.3</t>
  </si>
  <si>
    <t>12.4</t>
  </si>
  <si>
    <t xml:space="preserve">INSTALAÇÕES  ELÉTRICAS </t>
  </si>
  <si>
    <t>LIMPEZA</t>
  </si>
  <si>
    <t>Limpeza geral da obra</t>
  </si>
  <si>
    <t>T O T A L   G E R A L</t>
  </si>
  <si>
    <t xml:space="preserve">FUNDAÇÕES </t>
  </si>
  <si>
    <t xml:space="preserve">ESQUADRIAS </t>
  </si>
  <si>
    <t>10.3</t>
  </si>
  <si>
    <t>BDI</t>
  </si>
  <si>
    <t>CRONOGRAMA FÍSICO-FINANCEIRO</t>
  </si>
  <si>
    <t>SERVIÇO</t>
  </si>
  <si>
    <t>PREÇO (R$)</t>
  </si>
  <si>
    <t>1º MÊS</t>
  </si>
  <si>
    <t>2º MÊS</t>
  </si>
  <si>
    <t>FUNDAÇÕES</t>
  </si>
  <si>
    <t>INSTALAÇÕES HIDRÁULICO-SANITÁRIAS</t>
  </si>
  <si>
    <t>TOTAL (%)</t>
  </si>
  <si>
    <t>TOTAL (R$)</t>
  </si>
  <si>
    <t>CENTRO DE CONVIVÊNCIA DA 3ª IDADE - MUNICÍPIO DE PATOS DE MINAS</t>
  </si>
  <si>
    <t>c: \Meus documentos\arquivo geral \QUADRAS POLIESPORTIVAS-quadra coberta-centro de convivência.XLS</t>
  </si>
  <si>
    <t>Concreto fck&gt;= 20 Mpa preparo com betoneira, inclusive lançamento</t>
  </si>
  <si>
    <t>Reboco interno tipo paulista em argamassa de cimento e areia 1:6, espes.: 2,5 cm</t>
  </si>
  <si>
    <t>Reboco externo tipo paulista com argamassa de cimento e areia 1:4, espes: 2,5 cm</t>
  </si>
  <si>
    <t>Chapisco em argamassa de cimento e areia lavada 1:3</t>
  </si>
  <si>
    <t>Azulejos 15x15cm branco 1a qualidade (Extra), assentados com argamassa pre fabricada  inclusive rejuntamento (c/ rejunte pronto)</t>
  </si>
  <si>
    <t>Execução de contrapiso impermeabilizado fck &gt;= 11,0 MPa e=6cm</t>
  </si>
  <si>
    <t>Regularização de piso com argamassa de cimento e areia 1:4, espessura 1,5 cm</t>
  </si>
  <si>
    <t>m²</t>
  </si>
  <si>
    <t>8.5</t>
  </si>
  <si>
    <t>Revestimento de piso com cerâmica anti derrapante, PEI-5, assentada com argamassa industrializada, inclusive rejuntamento</t>
  </si>
  <si>
    <t>Piso cimentado com juntas plásticas de 1,00 x 1,00 m, sobre base de concreto magro, esp.: 5 cm - PASSEIO EXTERNO</t>
  </si>
  <si>
    <t>PLANILHA ORÇAMENTÁRIA</t>
  </si>
  <si>
    <t>UNID.</t>
  </si>
  <si>
    <t>CENTRO DE CONVIVÊNCIA DA 3ª IDADE- MUNICÍPIO DE PATOS DE MINAS/MG</t>
  </si>
  <si>
    <t>Sub-total 1</t>
  </si>
  <si>
    <t>Sub-total 2</t>
  </si>
  <si>
    <t>Sub-total 3</t>
  </si>
  <si>
    <t>Sub-total 4</t>
  </si>
  <si>
    <t>Sub-total 5</t>
  </si>
  <si>
    <t>Sub-total 6</t>
  </si>
  <si>
    <t>Sub-total 7</t>
  </si>
  <si>
    <t>Sub-total 8</t>
  </si>
  <si>
    <t>Sub-total 9</t>
  </si>
  <si>
    <t>Sub-total 10</t>
  </si>
  <si>
    <t>Sub-total 11</t>
  </si>
  <si>
    <t>Sub-total 12</t>
  </si>
  <si>
    <t>Sub-total 13</t>
  </si>
  <si>
    <t>Estaca broca diâm. &gt;= 30 cm</t>
  </si>
  <si>
    <t>Armação com aço CA-50/CA-60, INCLUSIVE ESTRUTURAS DE CONCRETO ARMADO</t>
  </si>
  <si>
    <t xml:space="preserve">Baldrame de tijolo maciço esp. 10 cm, impermeabilizado </t>
  </si>
  <si>
    <t>2.9</t>
  </si>
  <si>
    <t>2.10</t>
  </si>
  <si>
    <t>1.2</t>
  </si>
  <si>
    <t>Alvenaria de tijolos cerâmicos furados 10x20x20 cm, assentados c/ argamassa de   cimento e areia 1:7, espessura:</t>
  </si>
  <si>
    <t>- 10 cm</t>
  </si>
  <si>
    <t>- 20 cm</t>
  </si>
  <si>
    <t>4.2</t>
  </si>
  <si>
    <t>Divisória de granito cinza andorinha para vestiários</t>
  </si>
  <si>
    <t>Telha cumeeira, inclusive embocamento</t>
  </si>
  <si>
    <t>5.4</t>
  </si>
  <si>
    <t>Janela tipo basculante de ferro:</t>
  </si>
  <si>
    <t>- 2,30 x 0,60 m</t>
  </si>
  <si>
    <t>-2,55 x 0,60 m</t>
  </si>
  <si>
    <t>Porta veneziana de aluminio fosco para box de banheiro de, completa, inclusive trinco de 0,90 x 1,80 m</t>
  </si>
  <si>
    <t>Porta veneziana metálica de 0,90 x 2,10 m</t>
  </si>
  <si>
    <t>6.4</t>
  </si>
  <si>
    <t>- 1,80 x 0,60 m</t>
  </si>
  <si>
    <t xml:space="preserve">Pintura acrílica sobre selador acrilico em paredes externas </t>
  </si>
  <si>
    <t>Pintura PVA s/ massa corrida em tetos e paredes internas</t>
  </si>
  <si>
    <t>DIVERSOS</t>
  </si>
  <si>
    <t>14.1</t>
  </si>
  <si>
    <t>Sub-total 14</t>
  </si>
  <si>
    <t>Porta de metalon  quadriculada, com 2 folhas de abrir, de 1,60x2,10 m</t>
  </si>
  <si>
    <t>Bancos com pés de alvenaria de tijolo maciço, espessura 20 cm, revestidos com azulejo e assento de granito cinza andorinha (compr. = 2,50 m; larg. : 0,30 m)</t>
  </si>
  <si>
    <t>13.2</t>
  </si>
  <si>
    <t>AQUECIMENTO DE AGUA DA PISCINA</t>
  </si>
  <si>
    <t>cj</t>
  </si>
  <si>
    <t>15.1</t>
  </si>
  <si>
    <t>Sub-total 15</t>
  </si>
  <si>
    <t>AQUECIMENTO DE ÁGUA DA PISCINA</t>
  </si>
  <si>
    <t>CONSTRUÇÃO DE VESTIÁRIO PARA QUADRA POLIESPORTIVA</t>
  </si>
  <si>
    <t>Alvenaria de tijolos cerâmicos furados 10x20x20 cm, assentados c/ argamassa de   cimento e areia 1:7, espessura de 10 cm</t>
  </si>
  <si>
    <t>Cobertura com telha de fibrocimento ondulada de 6 mm, inclusive madeiramento (apoiada em paredes sem tesouras)</t>
  </si>
  <si>
    <t>Janela tipo basculante de ferro de:</t>
  </si>
  <si>
    <t>- 1,50 x 0,50 m</t>
  </si>
  <si>
    <t>- 1,00 x 0,50 m</t>
  </si>
  <si>
    <t>Porta veneziana metálica:</t>
  </si>
  <si>
    <t>- 0,80 x 2,10 m</t>
  </si>
  <si>
    <t>Porta veneziana de aluminio fosco para box de banheiro de, completa, inclusive trinco</t>
  </si>
  <si>
    <t>- 0,55 x 1,55 m</t>
  </si>
  <si>
    <t>- 0,90 x 1,55 m</t>
  </si>
  <si>
    <t>Pintura acrílica sobre selador acrilico em paredes externas e beirais</t>
  </si>
  <si>
    <t>CENTRO DE CONVIVÊNCIA DA 3ª IDADE - MUNICÍPIO DE PATOS DE MINAS/MG</t>
  </si>
  <si>
    <t>COBERTURA E AQUECIMENTO DA PISCINA</t>
  </si>
  <si>
    <t>CONSTRUÇÃO DE VESTIÁRIO</t>
  </si>
  <si>
    <t>DESCRIÇÃO DO SERVIÇO</t>
  </si>
  <si>
    <t>PLANILHA ORÇAMENTÁRIA RESUMO</t>
  </si>
  <si>
    <t>Cobertura com telha Plan</t>
  </si>
  <si>
    <t xml:space="preserve">Estrutura  metálica para  telha cerâmica, inclusive pintura </t>
  </si>
  <si>
    <t>COBERTURA E AQUECIMENTO DA PISCINA E CONSTRUÇÃO DE VESTIÁRIO DA QUADRA POLIESPORTIVA</t>
  </si>
  <si>
    <t>I- COBERTURA E AQUECIMENTO DA PISCINA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</si>
  <si>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</si>
  <si>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</si>
  <si>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</si>
  <si>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</si>
  <si>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</si>
  <si>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</si>
  <si>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</si>
  <si>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</si>
  <si>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</si>
  <si>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</si>
  <si>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</si>
  <si>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</si>
  <si>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</si>
  <si>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CONSTRUÇÃO DE VESTIÁRIO EM QUADRA POLIESPORTIVA</t>
  </si>
  <si>
    <t>2.11</t>
  </si>
  <si>
    <t>2.12</t>
  </si>
  <si>
    <t>2.13</t>
  </si>
  <si>
    <t>Barra de apoio  para PNE (para vasos sanitários) L=90 cm</t>
  </si>
  <si>
    <t>SINAPI</t>
  </si>
  <si>
    <t>CODIGO</t>
  </si>
  <si>
    <t>Impermeabilização de baldrames com argamassa de cimento e areia  e aditivo</t>
  </si>
  <si>
    <t>Emboço em argamassa de cimento e areia 1:3, espessura de 2,0 cm</t>
  </si>
  <si>
    <t xml:space="preserve">CODIGO </t>
  </si>
  <si>
    <t>12447/3</t>
  </si>
  <si>
    <t>Emboço em argamassa de cimento e areia 1:4, espessura de 2,0 cm</t>
  </si>
  <si>
    <t>Rodapé em cerâmica de 8 cm</t>
  </si>
  <si>
    <t>23758-3</t>
  </si>
  <si>
    <t>24141/1 - PROP.</t>
  </si>
  <si>
    <t>24133/1-PROP</t>
  </si>
  <si>
    <t>Calha metálica # n° 24 , desenv.: 50 cm</t>
  </si>
  <si>
    <t>Rufo metálico # 24, desenv.: 33 cm</t>
  </si>
  <si>
    <t>68574/3</t>
  </si>
  <si>
    <t>12447/4</t>
  </si>
  <si>
    <t>734+24746/1</t>
  </si>
  <si>
    <t>68624/2</t>
  </si>
  <si>
    <t>10449/1</t>
  </si>
  <si>
    <t>15695/1</t>
  </si>
  <si>
    <t>10279/9</t>
  </si>
  <si>
    <t>734+24746/2</t>
  </si>
  <si>
    <t>24129/4</t>
  </si>
  <si>
    <t>68581/2</t>
  </si>
  <si>
    <t>PRAÇA</t>
  </si>
  <si>
    <t>68566/2</t>
  </si>
  <si>
    <t>68594/1</t>
  </si>
  <si>
    <t>24141/1-PROP.</t>
  </si>
  <si>
    <t>23720/3</t>
  </si>
  <si>
    <t>68597/5</t>
  </si>
  <si>
    <t>(23781/2+23781/3)/2</t>
  </si>
  <si>
    <t>24211/1</t>
  </si>
  <si>
    <t>57039/1</t>
  </si>
  <si>
    <t>23761/1</t>
  </si>
  <si>
    <t>23744/1</t>
  </si>
  <si>
    <t>23714/3</t>
  </si>
  <si>
    <t>68459/1</t>
  </si>
  <si>
    <t>26580/15</t>
  </si>
  <si>
    <t>PREÇOS SINAPI-09/09</t>
  </si>
  <si>
    <t>68680/14</t>
  </si>
  <si>
    <t>23776/1</t>
  </si>
  <si>
    <t>24167/2</t>
  </si>
  <si>
    <t>ALUMINIUM</t>
  </si>
  <si>
    <t>66965- 15596/3-15596/5</t>
  </si>
  <si>
    <t>INDICE</t>
  </si>
  <si>
    <t>%</t>
  </si>
  <si>
    <t xml:space="preserve">COBERTURA E AQUECIMENTO DA PISCINA </t>
  </si>
  <si>
    <t>COBERTURA PISCINA E AQUECIMENTO DA PISCINA</t>
  </si>
  <si>
    <t>Disjuntor termomagnético monofásico de 10 A</t>
  </si>
  <si>
    <t>Disjuntor termomagnético bifasico de 30 A</t>
  </si>
  <si>
    <t>Instalação de luminária fluorescente completa, inclusive  reator</t>
  </si>
  <si>
    <t>- 1x20 W</t>
  </si>
  <si>
    <t>- 2x20W</t>
  </si>
  <si>
    <t>-  2,5 mm2</t>
  </si>
  <si>
    <t>- 6,0 mm2</t>
  </si>
  <si>
    <t>pç</t>
  </si>
  <si>
    <t>Interruptor simples 2 teclas</t>
  </si>
  <si>
    <t>Haste de aterramento tipo Coperweld -5/8" X 210 mm</t>
  </si>
  <si>
    <t>Fornecimento e instalação de quadro de distribuição de circuitos completo, em chapa metálica, de embutir  com barramento para 6 disjuntores</t>
  </si>
  <si>
    <t>- 2x40 W</t>
  </si>
  <si>
    <t>Cabo  de cobre com isolamento termo-plastico para PVC 750 V</t>
  </si>
  <si>
    <t>- 10,0 mm2</t>
  </si>
  <si>
    <t>- 25,0 mm2</t>
  </si>
  <si>
    <t>Eletroduto de PVC rígido roscável classe B  3/4"-NBR 6150-inclusive rasgos e enchimento de alvenaria</t>
  </si>
  <si>
    <t>Luva de PVC roscável  3/4"</t>
  </si>
  <si>
    <t xml:space="preserve">Interruptor simples + 1 tomada </t>
  </si>
  <si>
    <t>Placa 2x4" de poliestireno cinza com furo central para chuveiros</t>
  </si>
  <si>
    <t>Caixa de passagem de alvenaria com tampa de concreto de 40x40x50 cm</t>
  </si>
  <si>
    <t>Chave DR IEC947 -2 -30MA  de 220 V - 50 A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</si>
  <si>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</si>
  <si>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</si>
  <si>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</si>
  <si>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</si>
  <si>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</si>
  <si>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</si>
  <si>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</si>
  <si>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</si>
  <si>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</si>
  <si>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</si>
  <si>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</si>
  <si>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</si>
  <si>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</si>
  <si>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Disjuntor termomagnético bifasico de 20 A</t>
  </si>
  <si>
    <t>Disjuntor termomagnético bifasico de 15 A</t>
  </si>
  <si>
    <t>- 1x40 W</t>
  </si>
  <si>
    <t>Interruptor com 1 tecla simples</t>
  </si>
  <si>
    <t>Interruptor com 2 teclas simples</t>
  </si>
  <si>
    <t>Tomada universal com espelho</t>
  </si>
  <si>
    <t>INSTALAÇÕES HIDRÁULICAS</t>
  </si>
  <si>
    <t>11.1.1</t>
  </si>
  <si>
    <t>- 50 mm</t>
  </si>
  <si>
    <t>- 32 mm</t>
  </si>
  <si>
    <t>- 25 mm</t>
  </si>
  <si>
    <t>- 20 mm</t>
  </si>
  <si>
    <t>11.1.2</t>
  </si>
  <si>
    <t>Tubo de PVC soldável inclusive conexões,  diâmetro de:</t>
  </si>
  <si>
    <t>Joelho de redução 90° soldável azul com bucha de latão de 25x1/2"</t>
  </si>
  <si>
    <t>11.1.3</t>
  </si>
  <si>
    <t>Registro de gaveta bruto, diâmetro de:</t>
  </si>
  <si>
    <t>- 3/4"</t>
  </si>
  <si>
    <t>- 1/2"</t>
  </si>
  <si>
    <t>11.1.4</t>
  </si>
  <si>
    <t>Registro de gaveta cromado, diâmetro de:</t>
  </si>
  <si>
    <t>- 1 1/2"</t>
  </si>
  <si>
    <t>- 1"</t>
  </si>
  <si>
    <t>11.1.5</t>
  </si>
  <si>
    <t>Registro de pressão cromado 3/4"</t>
  </si>
  <si>
    <t>ESGOTO SANITÁRIO</t>
  </si>
  <si>
    <t>11.2.1</t>
  </si>
  <si>
    <t>Tubo de PVC soldável para esgoto, serie R</t>
  </si>
  <si>
    <t>74168/2</t>
  </si>
  <si>
    <t>- 100 mm</t>
  </si>
  <si>
    <t>73779/3</t>
  </si>
  <si>
    <t>- 75 mm</t>
  </si>
  <si>
    <t>73779/2</t>
  </si>
  <si>
    <t>73779/1</t>
  </si>
  <si>
    <t>- 40 mm</t>
  </si>
  <si>
    <t>11.2.2</t>
  </si>
  <si>
    <t>Joelho de 90° de PVC soldável, diâmetro de:</t>
  </si>
  <si>
    <t>11.2.3</t>
  </si>
  <si>
    <t>Joelho de 45° de PVC soldável, diâmetro de:</t>
  </si>
  <si>
    <t>11.2.4</t>
  </si>
  <si>
    <t>Te de PVC soldável, diâmetro de:</t>
  </si>
  <si>
    <t>-100x75 mm</t>
  </si>
  <si>
    <t>- 50x50 mm</t>
  </si>
  <si>
    <t>11.2.5</t>
  </si>
  <si>
    <t>Junção de PVC soldável:</t>
  </si>
  <si>
    <t>11.2.6</t>
  </si>
  <si>
    <t>Caixa sifonada  de PVC 150x150x50 mm</t>
  </si>
  <si>
    <t>11.2.7</t>
  </si>
  <si>
    <t>Ralo altura regulável de PVC de  100x40 mm</t>
  </si>
  <si>
    <t>11.2.8</t>
  </si>
  <si>
    <t xml:space="preserve">Grelha/porta grelha de aço inox com fecho giaratório </t>
  </si>
  <si>
    <t>SETOP-HID-GRE-015</t>
  </si>
  <si>
    <t>- 150 mm</t>
  </si>
  <si>
    <t>SETOP-HID-GRE-020</t>
  </si>
  <si>
    <t>74018/1</t>
  </si>
  <si>
    <t>11.2.9</t>
  </si>
  <si>
    <t>- 75X75 mm</t>
  </si>
  <si>
    <t>-100 x 50 mm</t>
  </si>
  <si>
    <t>Tampa de aço inox de 150 mm</t>
  </si>
  <si>
    <t>11.2.10</t>
  </si>
  <si>
    <t>Caixas de inspeção  para  esgoto com dimensões medias de 60x60x60 cm, em alvenaria de tijolo maciço, revestida internamente com argamassa  de cimento e areia 1:4,inclusive tampa de concreto</t>
  </si>
  <si>
    <t>APARELHOS E METAIS</t>
  </si>
  <si>
    <t>11.3.1</t>
  </si>
  <si>
    <t>11.3.4</t>
  </si>
  <si>
    <t>Bacia sifonada de louça branca, completa</t>
  </si>
  <si>
    <t>744230/1</t>
  </si>
  <si>
    <t>11.3.6</t>
  </si>
  <si>
    <t>Assento para bacia sifonada, cor branca</t>
  </si>
  <si>
    <t xml:space="preserve">Ducha elétrica </t>
  </si>
  <si>
    <t>73735/2</t>
  </si>
  <si>
    <t>Reservatório de água  -500 L, sobre estrutura de madeira,  completo, inclusive torneira de boia</t>
  </si>
  <si>
    <t>Cabide de louça branca simples (Box  com chuveiro)</t>
  </si>
  <si>
    <t>Papeleira de louça branca</t>
  </si>
  <si>
    <t>SETOP- ACE-PAP-010</t>
  </si>
  <si>
    <t>Papeleira inox para toalhas de papel</t>
  </si>
  <si>
    <t>SETOP- ACE-SAB-010</t>
  </si>
  <si>
    <t>Porta sabão liquido de vidro com suporte em aço inox</t>
  </si>
  <si>
    <t>Lavatório sem coluna completo, inclusive torneira</t>
  </si>
  <si>
    <t>Valvula de descarga cromada de 1 1/2", c/ registro</t>
  </si>
  <si>
    <t>11.1.6</t>
  </si>
  <si>
    <t>SETOP-HID-TUB-005</t>
  </si>
  <si>
    <t>75030/1</t>
  </si>
  <si>
    <t>75030/2</t>
  </si>
  <si>
    <t>75030/4</t>
  </si>
  <si>
    <t>74185/1</t>
  </si>
  <si>
    <t>74176/1</t>
  </si>
  <si>
    <t>74175/1</t>
  </si>
  <si>
    <t>74174/1</t>
  </si>
  <si>
    <t>73975/1</t>
  </si>
  <si>
    <t>Armação com aço CA-50/CA-60 - INCLUSIVE ESTRUTURA</t>
  </si>
  <si>
    <t>Baldrame de tijolo maciço esp. 20 cm</t>
  </si>
  <si>
    <t>Armação com aço CA-50/CA-60 (INCLUIDA NA FUNDAÇÃO)</t>
  </si>
  <si>
    <t>CCU</t>
  </si>
  <si>
    <t>Laje nervurada para forro com lajota cerâmica,  esp. 13 cm (8+5), inclusive tela de aço Q92 (4,2x4,2 mm cada 15 cm)</t>
  </si>
  <si>
    <t>Execução de contrapiso  fck &gt;= 11,0 MPa e=6cm</t>
  </si>
  <si>
    <t>11.3.2</t>
  </si>
  <si>
    <t>11.3.3</t>
  </si>
  <si>
    <t>11.3.5</t>
  </si>
  <si>
    <t>11.3.7</t>
  </si>
  <si>
    <t>11.3.8</t>
  </si>
  <si>
    <t>11.3.9</t>
  </si>
  <si>
    <t>11.3.10</t>
  </si>
  <si>
    <t>-40 mm</t>
  </si>
  <si>
    <t>74234/1</t>
  </si>
  <si>
    <t>Mictorio de louça branca, completo, inclusive registro</t>
  </si>
  <si>
    <t>74247/1</t>
  </si>
  <si>
    <t>74130/1</t>
  </si>
  <si>
    <t>74130/3</t>
  </si>
  <si>
    <t>73953/1</t>
  </si>
  <si>
    <t>73953/2</t>
  </si>
  <si>
    <t>73953/6</t>
  </si>
  <si>
    <t>73860/8</t>
  </si>
  <si>
    <t>73860/10</t>
  </si>
  <si>
    <t>73860/11</t>
  </si>
  <si>
    <t>73860/12</t>
  </si>
  <si>
    <t>68637/1</t>
  </si>
  <si>
    <t xml:space="preserve">Eletroduto de PVC rígido roscável classe B  1 1/4" (40 mm) -NBR 6150-inclusive rasgos e enchimento de alvenaria </t>
  </si>
  <si>
    <t>Caixa de passagem octogonal  de fundo móvel de 4x4" para teto</t>
  </si>
  <si>
    <t>Curva 90° para eletroduto de PVC rígido roscável 3/4" classe B(NBR 6150):</t>
  </si>
  <si>
    <t>Caixa de passagem  de 2x4"</t>
  </si>
  <si>
    <t>70248/1</t>
  </si>
  <si>
    <t>Curva 90° para eletroduto de PVC rígido roscável 3/4" classe B(NBR 6150)</t>
  </si>
  <si>
    <t>73953/5</t>
  </si>
  <si>
    <t>73970/1</t>
  </si>
  <si>
    <t>COBERTURA</t>
  </si>
  <si>
    <t>2.14</t>
  </si>
  <si>
    <t>Secretaria  Municipal de Planejamento e Urbanismo</t>
  </si>
  <si>
    <t>COMPOSIÇÃO DO BDI (Bonificações e Despesas Indiretas)</t>
  </si>
  <si>
    <t>MUNICIPIO DE PATOS DE MINAS/MG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</si>
  <si>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</si>
  <si>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</si>
  <si>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</si>
  <si>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</si>
  <si>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</si>
  <si>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</si>
  <si>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</si>
  <si>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</si>
  <si>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</si>
  <si>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</si>
  <si>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</si>
  <si>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</si>
  <si>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</si>
  <si>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</si>
  <si>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</si>
  <si>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</si>
  <si>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</si>
  <si>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</si>
  <si>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</si>
  <si>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</si>
  <si>
    <t>PREÇOS SEM BDI</t>
  </si>
  <si>
    <t>PREÇOS COM BDI</t>
  </si>
  <si>
    <t>VALOR TOTAL SEM BDI</t>
  </si>
  <si>
    <t>VALOR TOTAL  COM BDI</t>
  </si>
  <si>
    <t>PREÇO SEM BDI (R$)</t>
  </si>
  <si>
    <t>PREÇO COM BDI (R$)</t>
  </si>
  <si>
    <t>VALOR TOTAL COM BDI</t>
  </si>
  <si>
    <t>Instalações para aquecimento da agua da piscina, incluindo coletor solar, conjunto de moto-bomba, instalações elétricas , instalações hidráulicas e capa termica</t>
  </si>
  <si>
    <t>Estaca broca diâmametro de 25 cm</t>
  </si>
  <si>
    <t>DATA:</t>
  </si>
  <si>
    <t>OBSERVAÇÕES: PREENCHER APENAS O BDI  E A DATA</t>
  </si>
  <si>
    <t xml:space="preserve">DATA: 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</si>
</sst>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000"/>
    <numFmt numFmtId="180" formatCode="0.000"/>
    <numFmt numFmtId="181" formatCode="_-* #,##0.0000\ _E_s_c_._-;\-* #,##0.0000\ _E_s_c_._-;_-* &quot;-&quot;????\ _E_s_c_._-;_-@_-"/>
    <numFmt numFmtId="182" formatCode="#,##0.000"/>
    <numFmt numFmtId="183" formatCode="_(* #,##0.0000_);_(* \(#,##0.0000\);_(* &quot;-&quot;??_);_(@_)"/>
    <numFmt numFmtId="184" formatCode="#,##0.0000"/>
    <numFmt numFmtId="185" formatCode="_(* #,##0.000_);_(* \(#,##0.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_ * #,##0.00_ ;_ * \-#,##0.00_ ;_ * &quot;-&quot;??_ ;_ @_ "/>
    <numFmt numFmtId="191" formatCode="dd/mm/yy"/>
  </numFmts>
  <fonts count="2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u val="single"/>
      <sz val="24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0"/>
      <color indexed="63"/>
      <name val="Arial"/>
      <family val="2"/>
    </font>
    <font>
      <sz val="10"/>
      <color indexed="48"/>
      <name val="Arial"/>
      <family val="2"/>
    </font>
    <font>
      <b/>
      <sz val="10"/>
      <color indexed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u val="single"/>
      <sz val="22"/>
      <name val="Arial"/>
      <family val="2"/>
    </font>
    <font>
      <sz val="18"/>
      <name val="Arial"/>
      <family val="2"/>
    </font>
    <font>
      <b/>
      <u val="single"/>
      <sz val="8"/>
      <name val="Arial"/>
      <family val="2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0" fillId="2" borderId="1" xfId="0" applyFont="1" applyFill="1" applyBorder="1" applyAlignment="1" applyProtection="1">
      <alignment horizontal="left" vertical="center"/>
      <protection/>
    </xf>
    <xf numFmtId="43" fontId="0" fillId="2" borderId="2" xfId="2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2" xfId="0" applyFont="1" applyFill="1" applyBorder="1" applyAlignment="1" applyProtection="1">
      <alignment horizontal="left" vertical="center"/>
      <protection/>
    </xf>
    <xf numFmtId="43" fontId="0" fillId="2" borderId="2" xfId="2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43" fontId="0" fillId="2" borderId="3" xfId="20" applyFill="1" applyBorder="1" applyAlignment="1" applyProtection="1">
      <alignment/>
      <protection/>
    </xf>
    <xf numFmtId="43" fontId="0" fillId="2" borderId="3" xfId="20" applyFont="1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/>
      <protection/>
    </xf>
    <xf numFmtId="43" fontId="0" fillId="2" borderId="2" xfId="20" applyFont="1" applyFill="1" applyBorder="1" applyAlignment="1" applyProtection="1">
      <alignment horizontal="right" vertical="center"/>
      <protection/>
    </xf>
    <xf numFmtId="43" fontId="0" fillId="2" borderId="2" xfId="20" applyFont="1" applyFill="1" applyBorder="1" applyAlignment="1" applyProtection="1">
      <alignment horizontal="left" vertical="center"/>
      <protection/>
    </xf>
    <xf numFmtId="43" fontId="0" fillId="2" borderId="2" xfId="20" applyFont="1" applyFill="1" applyBorder="1" applyAlignment="1" applyProtection="1">
      <alignment horizontal="right"/>
      <protection/>
    </xf>
    <xf numFmtId="43" fontId="0" fillId="2" borderId="2" xfId="20" applyFont="1" applyFill="1" applyBorder="1" applyAlignment="1" applyProtection="1">
      <alignment horizontal="left"/>
      <protection/>
    </xf>
    <xf numFmtId="4" fontId="10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14" fillId="2" borderId="0" xfId="0" applyFont="1" applyFill="1" applyBorder="1" applyAlignment="1" applyProtection="1">
      <alignment horizontal="center"/>
      <protection/>
    </xf>
    <xf numFmtId="0" fontId="12" fillId="2" borderId="0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 quotePrefix="1">
      <alignment horizontal="left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 quotePrefix="1">
      <alignment horizontal="right"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3" xfId="0" applyNumberFormat="1" applyFont="1" applyFill="1" applyBorder="1" applyAlignment="1" applyProtection="1">
      <alignment horizontal="center" vertical="center" wrapText="1"/>
      <protection/>
    </xf>
    <xf numFmtId="43" fontId="4" fillId="2" borderId="6" xfId="20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/>
    </xf>
    <xf numFmtId="39" fontId="5" fillId="2" borderId="3" xfId="20" applyNumberFormat="1" applyFont="1" applyFill="1" applyBorder="1" applyAlignment="1" applyProtection="1">
      <alignment horizontal="center"/>
      <protection/>
    </xf>
    <xf numFmtId="39" fontId="5" fillId="2" borderId="7" xfId="20" applyNumberFormat="1" applyFont="1" applyFill="1" applyBorder="1" applyAlignment="1" applyProtection="1">
      <alignment horizontal="center"/>
      <protection/>
    </xf>
    <xf numFmtId="39" fontId="5" fillId="2" borderId="4" xfId="20" applyNumberFormat="1" applyFont="1" applyFill="1" applyBorder="1" applyAlignment="1" applyProtection="1">
      <alignment horizontal="center"/>
      <protection/>
    </xf>
    <xf numFmtId="39" fontId="5" fillId="2" borderId="2" xfId="20" applyNumberFormat="1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right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right"/>
      <protection/>
    </xf>
    <xf numFmtId="0" fontId="1" fillId="0" borderId="2" xfId="0" applyFont="1" applyBorder="1" applyAlignment="1" applyProtection="1">
      <alignment/>
      <protection/>
    </xf>
    <xf numFmtId="43" fontId="0" fillId="0" borderId="2" xfId="20" applyFont="1" applyBorder="1" applyAlignment="1" applyProtection="1">
      <alignment/>
      <protection/>
    </xf>
    <xf numFmtId="43" fontId="1" fillId="0" borderId="2" xfId="20" applyFont="1" applyBorder="1" applyAlignment="1" applyProtection="1">
      <alignment/>
      <protection/>
    </xf>
    <xf numFmtId="43" fontId="1" fillId="0" borderId="1" xfId="20" applyFont="1" applyBorder="1" applyAlignment="1" applyProtection="1">
      <alignment/>
      <protection/>
    </xf>
    <xf numFmtId="0" fontId="0" fillId="0" borderId="7" xfId="0" applyNumberFormat="1" applyFont="1" applyBorder="1" applyAlignment="1" applyProtection="1">
      <alignment horizontal="center" vertical="center" wrapText="1"/>
      <protection/>
    </xf>
    <xf numFmtId="43" fontId="0" fillId="0" borderId="2" xfId="2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right" vertical="top"/>
      <protection/>
    </xf>
    <xf numFmtId="0" fontId="0" fillId="0" borderId="2" xfId="0" applyFont="1" applyBorder="1" applyAlignment="1" applyProtection="1">
      <alignment/>
      <protection/>
    </xf>
    <xf numFmtId="43" fontId="0" fillId="0" borderId="2" xfId="20" applyFont="1" applyBorder="1" applyAlignment="1" applyProtection="1">
      <alignment/>
      <protection/>
    </xf>
    <xf numFmtId="43" fontId="0" fillId="0" borderId="3" xfId="20" applyFont="1" applyBorder="1" applyAlignment="1" applyProtection="1">
      <alignment/>
      <protection/>
    </xf>
    <xf numFmtId="43" fontId="0" fillId="0" borderId="2" xfId="0" applyNumberFormat="1" applyBorder="1" applyAlignment="1" applyProtection="1">
      <alignment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right" vertical="top"/>
      <protection/>
    </xf>
    <xf numFmtId="0" fontId="1" fillId="0" borderId="2" xfId="0" applyFont="1" applyBorder="1" applyAlignment="1" applyProtection="1">
      <alignment/>
      <protection/>
    </xf>
    <xf numFmtId="43" fontId="1" fillId="0" borderId="3" xfId="20" applyFont="1" applyBorder="1" applyAlignment="1" applyProtection="1">
      <alignment/>
      <protection/>
    </xf>
    <xf numFmtId="0" fontId="1" fillId="0" borderId="2" xfId="0" applyFont="1" applyBorder="1" applyAlignment="1" applyProtection="1">
      <alignment horizontal="right" vertical="top"/>
      <protection/>
    </xf>
    <xf numFmtId="0" fontId="1" fillId="0" borderId="2" xfId="0" applyFont="1" applyBorder="1" applyAlignment="1" applyProtection="1">
      <alignment horizontal="center"/>
      <protection/>
    </xf>
    <xf numFmtId="43" fontId="1" fillId="0" borderId="2" xfId="20" applyFont="1" applyBorder="1" applyAlignment="1" applyProtection="1">
      <alignment/>
      <protection/>
    </xf>
    <xf numFmtId="43" fontId="1" fillId="0" borderId="3" xfId="20" applyFont="1" applyBorder="1" applyAlignment="1" applyProtection="1">
      <alignment/>
      <protection/>
    </xf>
    <xf numFmtId="0" fontId="0" fillId="0" borderId="2" xfId="0" applyBorder="1" applyAlignment="1" applyProtection="1">
      <alignment horizontal="right" vertical="top"/>
      <protection/>
    </xf>
    <xf numFmtId="0" fontId="0" fillId="0" borderId="2" xfId="0" applyBorder="1" applyAlignment="1" applyProtection="1" quotePrefix="1">
      <alignment horizontal="left"/>
      <protection/>
    </xf>
    <xf numFmtId="0" fontId="0" fillId="0" borderId="2" xfId="0" applyBorder="1" applyAlignment="1" applyProtection="1">
      <alignment horizontal="center"/>
      <protection/>
    </xf>
    <xf numFmtId="43" fontId="0" fillId="0" borderId="3" xfId="20" applyBorder="1" applyAlignment="1" applyProtection="1">
      <alignment/>
      <protection/>
    </xf>
    <xf numFmtId="0" fontId="0" fillId="0" borderId="2" xfId="0" applyBorder="1" applyAlignment="1" applyProtection="1">
      <alignment wrapText="1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 wrapText="1"/>
      <protection/>
    </xf>
    <xf numFmtId="2" fontId="0" fillId="2" borderId="2" xfId="0" applyNumberFormat="1" applyFill="1" applyBorder="1" applyAlignment="1" applyProtection="1">
      <alignment wrapText="1"/>
      <protection/>
    </xf>
    <xf numFmtId="2" fontId="0" fillId="2" borderId="2" xfId="0" applyNumberFormat="1" applyFill="1" applyBorder="1" applyAlignment="1" applyProtection="1">
      <alignment horizontal="center"/>
      <protection/>
    </xf>
    <xf numFmtId="43" fontId="0" fillId="2" borderId="2" xfId="20" applyFont="1" applyFill="1" applyBorder="1" applyAlignment="1" applyProtection="1">
      <alignment/>
      <protection/>
    </xf>
    <xf numFmtId="43" fontId="0" fillId="2" borderId="3" xfId="20" applyFont="1" applyFill="1" applyBorder="1" applyAlignment="1" applyProtection="1">
      <alignment/>
      <protection/>
    </xf>
    <xf numFmtId="2" fontId="0" fillId="2" borderId="2" xfId="0" applyNumberFormat="1" applyFill="1" applyBorder="1" applyAlignment="1" applyProtection="1">
      <alignment/>
      <protection/>
    </xf>
    <xf numFmtId="0" fontId="11" fillId="0" borderId="3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0" fillId="2" borderId="2" xfId="0" applyFont="1" applyFill="1" applyBorder="1" applyAlignment="1" applyProtection="1">
      <alignment vertical="top" wrapText="1"/>
      <protection/>
    </xf>
    <xf numFmtId="4" fontId="0" fillId="2" borderId="2" xfId="0" applyNumberFormat="1" applyFont="1" applyFill="1" applyBorder="1" applyAlignment="1" applyProtection="1">
      <alignment horizontal="center"/>
      <protection/>
    </xf>
    <xf numFmtId="0" fontId="11" fillId="2" borderId="3" xfId="0" applyFont="1" applyFill="1" applyBorder="1" applyAlignment="1" applyProtection="1">
      <alignment/>
      <protection/>
    </xf>
    <xf numFmtId="0" fontId="6" fillId="0" borderId="2" xfId="0" applyFont="1" applyBorder="1" applyAlignment="1" applyProtection="1">
      <alignment horizontal="left" wrapText="1"/>
      <protection/>
    </xf>
    <xf numFmtId="0" fontId="6" fillId="0" borderId="2" xfId="0" applyFont="1" applyBorder="1" applyAlignment="1" applyProtection="1" quotePrefix="1">
      <alignment horizontal="left" wrapText="1"/>
      <protection/>
    </xf>
    <xf numFmtId="43" fontId="0" fillId="2" borderId="2" xfId="20" applyFont="1" applyFill="1" applyBorder="1" applyAlignment="1" applyProtection="1">
      <alignment/>
      <protection/>
    </xf>
    <xf numFmtId="43" fontId="0" fillId="2" borderId="3" xfId="2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 horizontal="left"/>
      <protection/>
    </xf>
    <xf numFmtId="0" fontId="0" fillId="2" borderId="2" xfId="0" applyFont="1" applyFill="1" applyBorder="1" applyAlignment="1" applyProtection="1">
      <alignment horizontal="right" vertical="top"/>
      <protection/>
    </xf>
    <xf numFmtId="2" fontId="0" fillId="2" borderId="2" xfId="0" applyNumberFormat="1" applyFont="1" applyFill="1" applyBorder="1" applyAlignment="1" applyProtection="1">
      <alignment horizontal="left" wrapText="1"/>
      <protection/>
    </xf>
    <xf numFmtId="2" fontId="0" fillId="2" borderId="2" xfId="0" applyNumberFormat="1" applyFont="1" applyFill="1" applyBorder="1" applyAlignment="1" applyProtection="1">
      <alignment horizontal="center"/>
      <protection/>
    </xf>
    <xf numFmtId="43" fontId="0" fillId="2" borderId="2" xfId="20" applyFont="1" applyFill="1" applyBorder="1" applyAlignment="1" applyProtection="1">
      <alignment horizontal="right"/>
      <protection/>
    </xf>
    <xf numFmtId="43" fontId="0" fillId="2" borderId="3" xfId="20" applyFont="1" applyFill="1" applyBorder="1" applyAlignment="1" applyProtection="1">
      <alignment horizontal="right"/>
      <protection/>
    </xf>
    <xf numFmtId="2" fontId="0" fillId="2" borderId="2" xfId="0" applyNumberFormat="1" applyFont="1" applyFill="1" applyBorder="1" applyAlignment="1" applyProtection="1">
      <alignment vertical="top" wrapText="1"/>
      <protection/>
    </xf>
    <xf numFmtId="49" fontId="0" fillId="2" borderId="2" xfId="0" applyNumberFormat="1" applyFill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vertical="top"/>
      <protection/>
    </xf>
    <xf numFmtId="0" fontId="0" fillId="0" borderId="2" xfId="0" applyFont="1" applyBorder="1" applyAlignment="1" applyProtection="1" quotePrefix="1">
      <alignment vertical="top" wrapText="1"/>
      <protection/>
    </xf>
    <xf numFmtId="0" fontId="0" fillId="0" borderId="2" xfId="0" applyFont="1" applyBorder="1" applyAlignment="1" applyProtection="1">
      <alignment vertical="top" wrapText="1"/>
      <protection/>
    </xf>
    <xf numFmtId="4" fontId="0" fillId="0" borderId="2" xfId="20" applyNumberFormat="1" applyFont="1" applyBorder="1" applyAlignment="1" applyProtection="1">
      <alignment horizontal="right"/>
      <protection/>
    </xf>
    <xf numFmtId="4" fontId="0" fillId="3" borderId="3" xfId="20" applyNumberFormat="1" applyFont="1" applyFill="1" applyBorder="1" applyAlignment="1" applyProtection="1">
      <alignment horizontal="right"/>
      <protection/>
    </xf>
    <xf numFmtId="43" fontId="0" fillId="3" borderId="2" xfId="20" applyFont="1" applyFill="1" applyBorder="1" applyAlignment="1" applyProtection="1">
      <alignment/>
      <protection/>
    </xf>
    <xf numFmtId="43" fontId="0" fillId="3" borderId="3" xfId="20" applyFont="1" applyFill="1" applyBorder="1" applyAlignment="1" applyProtection="1">
      <alignment horizontal="center"/>
      <protection/>
    </xf>
    <xf numFmtId="43" fontId="1" fillId="3" borderId="2" xfId="20" applyFont="1" applyFill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2" borderId="2" xfId="0" applyFont="1" applyFill="1" applyBorder="1" applyAlignment="1" applyProtection="1">
      <alignment vertical="top"/>
      <protection/>
    </xf>
    <xf numFmtId="39" fontId="0" fillId="0" borderId="2" xfId="20" applyNumberFormat="1" applyBorder="1" applyAlignment="1" applyProtection="1">
      <alignment horizontal="right"/>
      <protection/>
    </xf>
    <xf numFmtId="39" fontId="0" fillId="0" borderId="3" xfId="20" applyNumberFormat="1" applyBorder="1" applyAlignment="1" applyProtection="1">
      <alignment horizontal="right"/>
      <protection/>
    </xf>
    <xf numFmtId="4" fontId="0" fillId="0" borderId="3" xfId="20" applyNumberFormat="1" applyFont="1" applyBorder="1" applyAlignment="1" applyProtection="1">
      <alignment horizontal="right"/>
      <protection/>
    </xf>
    <xf numFmtId="43" fontId="11" fillId="0" borderId="3" xfId="20" applyFont="1" applyBorder="1" applyAlignment="1" applyProtection="1">
      <alignment/>
      <protection/>
    </xf>
    <xf numFmtId="0" fontId="0" fillId="0" borderId="2" xfId="0" applyBorder="1" applyAlignment="1" applyProtection="1">
      <alignment horizontal="left" vertical="center"/>
      <protection/>
    </xf>
    <xf numFmtId="49" fontId="0" fillId="2" borderId="2" xfId="0" applyNumberFormat="1" applyFont="1" applyFill="1" applyBorder="1" applyAlignment="1" applyProtection="1">
      <alignment horizontal="center"/>
      <protection/>
    </xf>
    <xf numFmtId="43" fontId="0" fillId="0" borderId="2" xfId="2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3" fontId="0" fillId="0" borderId="2" xfId="20" applyFont="1" applyBorder="1" applyAlignment="1" applyProtection="1" quotePrefix="1">
      <alignment/>
      <protection/>
    </xf>
    <xf numFmtId="43" fontId="0" fillId="4" borderId="3" xfId="20" applyFill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center" vertical="top"/>
      <protection/>
    </xf>
    <xf numFmtId="49" fontId="0" fillId="2" borderId="2" xfId="0" applyNumberFormat="1" applyFill="1" applyBorder="1" applyAlignment="1" applyProtection="1">
      <alignment wrapText="1"/>
      <protection/>
    </xf>
    <xf numFmtId="0" fontId="1" fillId="2" borderId="2" xfId="0" applyFont="1" applyFill="1" applyBorder="1" applyAlignment="1" applyProtection="1">
      <alignment horizontal="right" vertical="top"/>
      <protection/>
    </xf>
    <xf numFmtId="0" fontId="1" fillId="2" borderId="2" xfId="0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center"/>
      <protection/>
    </xf>
    <xf numFmtId="43" fontId="1" fillId="2" borderId="2" xfId="20" applyFont="1" applyFill="1" applyBorder="1" applyAlignment="1" applyProtection="1">
      <alignment/>
      <protection/>
    </xf>
    <xf numFmtId="43" fontId="1" fillId="2" borderId="2" xfId="20" applyFont="1" applyFill="1" applyBorder="1" applyAlignment="1" applyProtection="1">
      <alignment/>
      <protection/>
    </xf>
    <xf numFmtId="43" fontId="1" fillId="2" borderId="3" xfId="2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 wrapText="1"/>
      <protection/>
    </xf>
    <xf numFmtId="0" fontId="0" fillId="2" borderId="2" xfId="0" applyFont="1" applyFill="1" applyBorder="1" applyAlignment="1" applyProtection="1">
      <alignment horizontal="right" vertical="top" wrapText="1"/>
      <protection/>
    </xf>
    <xf numFmtId="0" fontId="0" fillId="2" borderId="2" xfId="0" applyFont="1" applyFill="1" applyBorder="1" applyAlignment="1" applyProtection="1">
      <alignment horizontal="center" wrapText="1"/>
      <protection/>
    </xf>
    <xf numFmtId="43" fontId="0" fillId="2" borderId="2" xfId="20" applyFont="1" applyFill="1" applyBorder="1" applyAlignment="1" applyProtection="1">
      <alignment wrapText="1"/>
      <protection/>
    </xf>
    <xf numFmtId="43" fontId="0" fillId="2" borderId="3" xfId="20" applyFont="1" applyFill="1" applyBorder="1" applyAlignment="1" applyProtection="1">
      <alignment wrapText="1"/>
      <protection/>
    </xf>
    <xf numFmtId="0" fontId="0" fillId="2" borderId="0" xfId="0" applyFont="1" applyFill="1" applyBorder="1" applyAlignment="1" applyProtection="1">
      <alignment wrapText="1"/>
      <protection/>
    </xf>
    <xf numFmtId="0" fontId="0" fillId="2" borderId="2" xfId="0" applyFont="1" applyFill="1" applyBorder="1" applyAlignment="1" applyProtection="1" quotePrefix="1">
      <alignment wrapText="1"/>
      <protection/>
    </xf>
    <xf numFmtId="0" fontId="0" fillId="2" borderId="2" xfId="0" applyFont="1" applyFill="1" applyBorder="1" applyAlignment="1" applyProtection="1">
      <alignment horizontal="left" wrapText="1"/>
      <protection/>
    </xf>
    <xf numFmtId="0" fontId="0" fillId="2" borderId="2" xfId="0" applyFont="1" applyFill="1" applyBorder="1" applyAlignment="1" applyProtection="1">
      <alignment horizontal="left"/>
      <protection/>
    </xf>
    <xf numFmtId="0" fontId="0" fillId="2" borderId="2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wrapText="1"/>
      <protection/>
    </xf>
    <xf numFmtId="0" fontId="1" fillId="2" borderId="2" xfId="0" applyFont="1" applyFill="1" applyBorder="1" applyAlignment="1" applyProtection="1">
      <alignment horizontal="right" vertical="top" wrapText="1"/>
      <protection/>
    </xf>
    <xf numFmtId="0" fontId="1" fillId="2" borderId="2" xfId="0" applyFont="1" applyFill="1" applyBorder="1" applyAlignment="1" applyProtection="1">
      <alignment horizontal="center" wrapText="1"/>
      <protection/>
    </xf>
    <xf numFmtId="43" fontId="1" fillId="2" borderId="2" xfId="20" applyFont="1" applyFill="1" applyBorder="1" applyAlignment="1" applyProtection="1">
      <alignment wrapText="1"/>
      <protection/>
    </xf>
    <xf numFmtId="43" fontId="1" fillId="2" borderId="3" xfId="20" applyFont="1" applyFill="1" applyBorder="1" applyAlignment="1" applyProtection="1">
      <alignment wrapText="1"/>
      <protection/>
    </xf>
    <xf numFmtId="0" fontId="1" fillId="2" borderId="0" xfId="0" applyFont="1" applyFill="1" applyBorder="1" applyAlignment="1" applyProtection="1">
      <alignment wrapText="1"/>
      <protection/>
    </xf>
    <xf numFmtId="0" fontId="0" fillId="2" borderId="2" xfId="0" applyFont="1" applyFill="1" applyBorder="1" applyAlignment="1" applyProtection="1" quotePrefix="1">
      <alignment horizontal="left" wrapText="1"/>
      <protection/>
    </xf>
    <xf numFmtId="43" fontId="0" fillId="2" borderId="2" xfId="20" applyFont="1" applyFill="1" applyBorder="1" applyAlignment="1" applyProtection="1">
      <alignment horizontal="left" wrapText="1"/>
      <protection/>
    </xf>
    <xf numFmtId="43" fontId="1" fillId="2" borderId="2" xfId="20" applyFont="1" applyFill="1" applyBorder="1" applyAlignment="1" applyProtection="1">
      <alignment horizontal="left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2" fontId="0" fillId="2" borderId="2" xfId="0" applyNumberFormat="1" applyFont="1" applyFill="1" applyBorder="1" applyAlignment="1" applyProtection="1">
      <alignment wrapText="1"/>
      <protection/>
    </xf>
    <xf numFmtId="0" fontId="0" fillId="2" borderId="2" xfId="0" applyNumberFormat="1" applyFont="1" applyFill="1" applyBorder="1" applyAlignment="1" applyProtection="1">
      <alignment horizontal="center" vertical="top"/>
      <protection/>
    </xf>
    <xf numFmtId="0" fontId="1" fillId="2" borderId="2" xfId="0" applyFont="1" applyFill="1" applyBorder="1" applyAlignment="1" applyProtection="1">
      <alignment/>
      <protection/>
    </xf>
    <xf numFmtId="4" fontId="0" fillId="2" borderId="2" xfId="20" applyNumberFormat="1" applyFont="1" applyFill="1" applyBorder="1" applyAlignment="1" applyProtection="1">
      <alignment horizontal="right"/>
      <protection/>
    </xf>
    <xf numFmtId="4" fontId="0" fillId="2" borderId="3" xfId="20" applyNumberFormat="1" applyFont="1" applyFill="1" applyBorder="1" applyAlignment="1" applyProtection="1">
      <alignment horizontal="right"/>
      <protection/>
    </xf>
    <xf numFmtId="0" fontId="0" fillId="2" borderId="2" xfId="0" applyFill="1" applyBorder="1" applyAlignment="1" applyProtection="1">
      <alignment horizontal="left" wrapText="1"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2" fontId="0" fillId="2" borderId="2" xfId="0" applyNumberFormat="1" applyFont="1" applyFill="1" applyBorder="1" applyAlignment="1" applyProtection="1" quotePrefix="1">
      <alignment wrapText="1"/>
      <protection/>
    </xf>
    <xf numFmtId="2" fontId="0" fillId="2" borderId="2" xfId="0" applyNumberFormat="1" applyFont="1" applyFill="1" applyBorder="1" applyAlignment="1" applyProtection="1" quotePrefix="1">
      <alignment/>
      <protection/>
    </xf>
    <xf numFmtId="0" fontId="0" fillId="2" borderId="2" xfId="0" applyFont="1" applyFill="1" applyBorder="1" applyAlignment="1" applyProtection="1">
      <alignment horizontal="left" vertical="top"/>
      <protection/>
    </xf>
    <xf numFmtId="43" fontId="11" fillId="0" borderId="3" xfId="0" applyNumberFormat="1" applyFont="1" applyBorder="1" applyAlignment="1" applyProtection="1">
      <alignment/>
      <protection/>
    </xf>
    <xf numFmtId="43" fontId="0" fillId="0" borderId="2" xfId="20" applyFont="1" applyBorder="1" applyAlignment="1" applyProtection="1">
      <alignment/>
      <protection/>
    </xf>
    <xf numFmtId="0" fontId="0" fillId="0" borderId="2" xfId="0" applyFont="1" applyBorder="1" applyAlignment="1" applyProtection="1">
      <alignment wrapText="1"/>
      <protection/>
    </xf>
    <xf numFmtId="43" fontId="16" fillId="2" borderId="3" xfId="20" applyFont="1" applyFill="1" applyBorder="1" applyAlignment="1" applyProtection="1">
      <alignment/>
      <protection/>
    </xf>
    <xf numFmtId="43" fontId="0" fillId="0" borderId="3" xfId="0" applyNumberFormat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right" vertical="top"/>
      <protection/>
    </xf>
    <xf numFmtId="0" fontId="0" fillId="2" borderId="2" xfId="0" applyFill="1" applyBorder="1" applyAlignment="1" applyProtection="1">
      <alignment horizontal="center"/>
      <protection/>
    </xf>
    <xf numFmtId="43" fontId="0" fillId="2" borderId="2" xfId="2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 horizontal="right" vertical="top"/>
      <protection/>
    </xf>
    <xf numFmtId="0" fontId="5" fillId="0" borderId="2" xfId="0" applyFont="1" applyBorder="1" applyAlignment="1" applyProtection="1">
      <alignment horizontal="center"/>
      <protection/>
    </xf>
    <xf numFmtId="43" fontId="1" fillId="0" borderId="3" xfId="0" applyNumberFormat="1" applyFont="1" applyBorder="1" applyAlignment="1" applyProtection="1">
      <alignment/>
      <protection/>
    </xf>
    <xf numFmtId="0" fontId="5" fillId="2" borderId="2" xfId="0" applyFont="1" applyFill="1" applyBorder="1" applyAlignment="1" applyProtection="1">
      <alignment horizontal="center"/>
      <protection/>
    </xf>
    <xf numFmtId="43" fontId="5" fillId="2" borderId="2" xfId="0" applyNumberFormat="1" applyFont="1" applyFill="1" applyBorder="1" applyAlignment="1" applyProtection="1">
      <alignment horizontal="center"/>
      <protection/>
    </xf>
    <xf numFmtId="43" fontId="1" fillId="0" borderId="2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43" fontId="8" fillId="0" borderId="0" xfId="2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43" fontId="0" fillId="0" borderId="0" xfId="2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1" xfId="0" applyBorder="1" applyAlignment="1" applyProtection="1">
      <alignment horizontal="center"/>
      <protection/>
    </xf>
    <xf numFmtId="43" fontId="0" fillId="0" borderId="1" xfId="20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14" fontId="0" fillId="2" borderId="0" xfId="0" applyNumberFormat="1" applyFont="1" applyFill="1" applyBorder="1" applyAlignment="1" applyProtection="1" quotePrefix="1">
      <alignment horizontal="right"/>
      <protection locked="0"/>
    </xf>
    <xf numFmtId="0" fontId="0" fillId="0" borderId="0" xfId="0" applyAlignment="1" applyProtection="1">
      <alignment/>
      <protection/>
    </xf>
    <xf numFmtId="0" fontId="9" fillId="0" borderId="0" xfId="0" applyNumberFormat="1" applyFont="1" applyAlignment="1" applyProtection="1">
      <alignment horizontal="center" vertical="top"/>
      <protection/>
    </xf>
    <xf numFmtId="14" fontId="0" fillId="2" borderId="0" xfId="0" applyNumberFormat="1" applyFont="1" applyFill="1" applyBorder="1" applyAlignment="1" applyProtection="1" quotePrefix="1">
      <alignment horizontal="right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10" fontId="0" fillId="0" borderId="2" xfId="19" applyNumberFormat="1" applyBorder="1" applyAlignment="1" applyProtection="1">
      <alignment/>
      <protection/>
    </xf>
    <xf numFmtId="9" fontId="0" fillId="0" borderId="2" xfId="19" applyBorder="1" applyAlignment="1" applyProtection="1">
      <alignment/>
      <protection/>
    </xf>
    <xf numFmtId="0" fontId="0" fillId="0" borderId="3" xfId="0" applyFont="1" applyBorder="1" applyAlignment="1" applyProtection="1">
      <alignment horizontal="right"/>
      <protection/>
    </xf>
    <xf numFmtId="10" fontId="0" fillId="0" borderId="2" xfId="0" applyNumberFormat="1" applyBorder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43" fontId="1" fillId="2" borderId="2" xfId="20" applyFont="1" applyFill="1" applyBorder="1" applyAlignment="1" applyProtection="1">
      <alignment horizontal="center"/>
      <protection locked="0"/>
    </xf>
    <xf numFmtId="0" fontId="0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right"/>
      <protection/>
    </xf>
    <xf numFmtId="43" fontId="0" fillId="2" borderId="2" xfId="20" applyFont="1" applyFill="1" applyBorder="1" applyAlignment="1" applyProtection="1">
      <alignment/>
      <protection/>
    </xf>
    <xf numFmtId="43" fontId="1" fillId="2" borderId="1" xfId="20" applyFont="1" applyFill="1" applyBorder="1" applyAlignment="1" applyProtection="1">
      <alignment/>
      <protection/>
    </xf>
    <xf numFmtId="0" fontId="0" fillId="2" borderId="2" xfId="0" applyFill="1" applyBorder="1" applyAlignment="1" applyProtection="1" quotePrefix="1">
      <alignment horizontal="left"/>
      <protection/>
    </xf>
    <xf numFmtId="0" fontId="0" fillId="2" borderId="2" xfId="0" applyFill="1" applyBorder="1" applyAlignment="1" applyProtection="1">
      <alignment/>
      <protection/>
    </xf>
    <xf numFmtId="43" fontId="15" fillId="2" borderId="4" xfId="20" applyFont="1" applyFill="1" applyBorder="1" applyAlignment="1" applyProtection="1">
      <alignment/>
      <protection/>
    </xf>
    <xf numFmtId="43" fontId="0" fillId="2" borderId="2" xfId="0" applyNumberForma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left" wrapText="1"/>
      <protection/>
    </xf>
    <xf numFmtId="0" fontId="0" fillId="2" borderId="2" xfId="0" applyFont="1" applyFill="1" applyBorder="1" applyAlignment="1" applyProtection="1" quotePrefix="1">
      <alignment vertical="top" wrapText="1"/>
      <protection/>
    </xf>
    <xf numFmtId="0" fontId="0" fillId="2" borderId="2" xfId="0" applyFont="1" applyFill="1" applyBorder="1" applyAlignment="1" applyProtection="1" quotePrefix="1">
      <alignment/>
      <protection/>
    </xf>
    <xf numFmtId="43" fontId="9" fillId="2" borderId="2" xfId="20" applyFont="1" applyFill="1" applyBorder="1" applyAlignment="1" applyProtection="1">
      <alignment/>
      <protection/>
    </xf>
    <xf numFmtId="39" fontId="0" fillId="2" borderId="2" xfId="20" applyNumberFormat="1" applyFill="1" applyBorder="1" applyAlignment="1" applyProtection="1">
      <alignment horizontal="right"/>
      <protection/>
    </xf>
    <xf numFmtId="0" fontId="1" fillId="2" borderId="8" xfId="0" applyNumberFormat="1" applyFont="1" applyFill="1" applyBorder="1" applyAlignment="1" applyProtection="1">
      <alignment horizontal="center" vertical="center" wrapText="1"/>
      <protection/>
    </xf>
    <xf numFmtId="0" fontId="1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wrapText="1"/>
      <protection/>
    </xf>
    <xf numFmtId="0" fontId="0" fillId="2" borderId="0" xfId="0" applyFont="1" applyFill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43" fontId="1" fillId="2" borderId="2" xfId="0" applyNumberFormat="1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applyProtection="1">
      <alignment horizontal="center"/>
      <protection/>
    </xf>
    <xf numFmtId="43" fontId="1" fillId="2" borderId="0" xfId="2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center"/>
      <protection/>
    </xf>
    <xf numFmtId="43" fontId="0" fillId="2" borderId="0" xfId="20" applyFill="1" applyBorder="1" applyAlignment="1" applyProtection="1">
      <alignment/>
      <protection/>
    </xf>
    <xf numFmtId="183" fontId="0" fillId="2" borderId="0" xfId="20" applyNumberForma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7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center"/>
      <protection/>
    </xf>
    <xf numFmtId="43" fontId="8" fillId="2" borderId="0" xfId="2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12" fillId="2" borderId="0" xfId="0" applyFont="1" applyFill="1" applyBorder="1" applyAlignment="1" applyProtection="1">
      <alignment horizontal="center"/>
      <protection/>
    </xf>
    <xf numFmtId="0" fontId="1" fillId="0" borderId="2" xfId="0" applyNumberFormat="1" applyFont="1" applyBorder="1" applyAlignment="1" applyProtection="1">
      <alignment horizontal="center" vertical="center" wrapText="1"/>
      <protection/>
    </xf>
    <xf numFmtId="0" fontId="0" fillId="0" borderId="4" xfId="0" applyNumberFormat="1" applyFont="1" applyBorder="1" applyAlignment="1" applyProtection="1">
      <alignment horizontal="center" vertical="center" wrapText="1"/>
      <protection/>
    </xf>
    <xf numFmtId="0" fontId="0" fillId="0" borderId="2" xfId="0" applyNumberFormat="1" applyFont="1" applyBorder="1" applyAlignment="1" applyProtection="1">
      <alignment horizontal="center" vertical="center" wrapText="1"/>
      <protection/>
    </xf>
    <xf numFmtId="0" fontId="0" fillId="0" borderId="1" xfId="0" applyNumberFormat="1" applyFont="1" applyBorder="1" applyAlignment="1" applyProtection="1">
      <alignment horizontal="center" vertical="center" wrapText="1"/>
      <protection/>
    </xf>
    <xf numFmtId="43" fontId="0" fillId="0" borderId="0" xfId="0" applyNumberFormat="1" applyBorder="1" applyAlignment="1" applyProtection="1">
      <alignment/>
      <protection/>
    </xf>
    <xf numFmtId="189" fontId="0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43" fontId="15" fillId="0" borderId="0" xfId="20" applyFont="1" applyBorder="1" applyAlignment="1" applyProtection="1">
      <alignment/>
      <protection/>
    </xf>
    <xf numFmtId="43" fontId="0" fillId="2" borderId="2" xfId="20" applyNumberFormat="1" applyFill="1" applyBorder="1" applyAlignment="1" applyProtection="1">
      <alignment/>
      <protection/>
    </xf>
    <xf numFmtId="0" fontId="0" fillId="2" borderId="10" xfId="0" applyFont="1" applyFill="1" applyBorder="1" applyAlignment="1" applyProtection="1" quotePrefix="1">
      <alignment horizontal="right"/>
      <protection/>
    </xf>
    <xf numFmtId="0" fontId="0" fillId="2" borderId="10" xfId="0" applyFont="1" applyFill="1" applyBorder="1" applyAlignment="1" applyProtection="1">
      <alignment horizontal="right"/>
      <protection/>
    </xf>
    <xf numFmtId="16" fontId="0" fillId="2" borderId="0" xfId="0" applyNumberFormat="1" applyFont="1" applyFill="1" applyBorder="1" applyAlignment="1" applyProtection="1" quotePrefix="1">
      <alignment horizontal="right"/>
      <protection locked="0"/>
    </xf>
    <xf numFmtId="191" fontId="0" fillId="2" borderId="10" xfId="0" applyNumberFormat="1" applyFont="1" applyFill="1" applyBorder="1" applyAlignment="1" applyProtection="1" quotePrefix="1">
      <alignment horizontal="right"/>
      <protection/>
    </xf>
    <xf numFmtId="0" fontId="0" fillId="0" borderId="4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 horizontal="right"/>
      <protection/>
    </xf>
    <xf numFmtId="10" fontId="0" fillId="2" borderId="11" xfId="19" applyNumberFormat="1" applyFill="1" applyBorder="1" applyAlignment="1" applyProtection="1">
      <alignment/>
      <protection locked="0"/>
    </xf>
    <xf numFmtId="10" fontId="0" fillId="0" borderId="11" xfId="19" applyNumberFormat="1" applyBorder="1" applyAlignment="1" applyProtection="1">
      <alignment/>
      <protection locked="0"/>
    </xf>
    <xf numFmtId="4" fontId="9" fillId="2" borderId="0" xfId="0" applyNumberFormat="1" applyFont="1" applyFill="1" applyBorder="1" applyAlignment="1" applyProtection="1">
      <alignment/>
      <protection/>
    </xf>
    <xf numFmtId="0" fontId="9" fillId="2" borderId="0" xfId="0" applyNumberFormat="1" applyFont="1" applyFill="1" applyBorder="1" applyAlignment="1" applyProtection="1">
      <alignment horizontal="center" vertical="top"/>
      <protection/>
    </xf>
    <xf numFmtId="0" fontId="4" fillId="0" borderId="4" xfId="0" applyFont="1" applyBorder="1" applyAlignment="1" applyProtection="1">
      <alignment horizontal="center"/>
      <protection/>
    </xf>
    <xf numFmtId="4" fontId="10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4" fillId="2" borderId="0" xfId="0" applyFont="1" applyFill="1" applyBorder="1" applyAlignment="1" applyProtection="1">
      <alignment horizontal="center"/>
      <protection/>
    </xf>
    <xf numFmtId="4" fontId="22" fillId="2" borderId="0" xfId="0" applyNumberFormat="1" applyFont="1" applyFill="1" applyBorder="1" applyAlignment="1" applyProtection="1">
      <alignment vertical="top" wrapText="1"/>
      <protection/>
    </xf>
    <xf numFmtId="4" fontId="22" fillId="2" borderId="0" xfId="0" applyNumberFormat="1" applyFont="1" applyFill="1" applyBorder="1" applyAlignment="1" applyProtection="1">
      <alignment horizontal="center"/>
      <protection/>
    </xf>
    <xf numFmtId="43" fontId="22" fillId="2" borderId="0" xfId="20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/>
      <protection/>
    </xf>
    <xf numFmtId="43" fontId="0" fillId="2" borderId="10" xfId="20" applyFont="1" applyFill="1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85" fontId="16" fillId="0" borderId="2" xfId="20" applyNumberFormat="1" applyFont="1" applyBorder="1" applyAlignment="1" applyProtection="1">
      <alignment/>
      <protection/>
    </xf>
    <xf numFmtId="10" fontId="0" fillId="0" borderId="0" xfId="19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0" fontId="0" fillId="0" borderId="11" xfId="19" applyNumberFormat="1" applyBorder="1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0" fontId="5" fillId="0" borderId="0" xfId="19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right"/>
      <protection/>
    </xf>
    <xf numFmtId="0" fontId="1" fillId="0" borderId="2" xfId="0" applyNumberFormat="1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right"/>
      <protection/>
    </xf>
    <xf numFmtId="0" fontId="5" fillId="0" borderId="7" xfId="0" applyFont="1" applyBorder="1" applyAlignment="1" applyProtection="1">
      <alignment horizontal="right"/>
      <protection/>
    </xf>
    <xf numFmtId="0" fontId="5" fillId="0" borderId="4" xfId="0" applyFont="1" applyBorder="1" applyAlignment="1" applyProtection="1">
      <alignment horizontal="right"/>
      <protection/>
    </xf>
    <xf numFmtId="0" fontId="1" fillId="2" borderId="4" xfId="0" applyNumberFormat="1" applyFont="1" applyFill="1" applyBorder="1" applyAlignment="1" applyProtection="1">
      <alignment horizontal="center" vertical="center" wrapText="1"/>
      <protection/>
    </xf>
    <xf numFmtId="0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1" fillId="2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right"/>
      <protection/>
    </xf>
    <xf numFmtId="0" fontId="0" fillId="0" borderId="4" xfId="0" applyBorder="1" applyAlignment="1" applyProtection="1">
      <alignment horizontal="right"/>
      <protection/>
    </xf>
    <xf numFmtId="4" fontId="10" fillId="2" borderId="0" xfId="0" applyNumberFormat="1" applyFont="1" applyFill="1" applyAlignment="1" applyProtection="1">
      <alignment horizontal="center" vertical="top" wrapText="1"/>
      <protection/>
    </xf>
    <xf numFmtId="0" fontId="1" fillId="2" borderId="3" xfId="0" applyFont="1" applyFill="1" applyBorder="1" applyAlignment="1" applyProtection="1">
      <alignment horizontal="right"/>
      <protection/>
    </xf>
    <xf numFmtId="0" fontId="1" fillId="2" borderId="7" xfId="0" applyFont="1" applyFill="1" applyBorder="1" applyAlignment="1" applyProtection="1">
      <alignment horizontal="right"/>
      <protection/>
    </xf>
    <xf numFmtId="0" fontId="1" fillId="2" borderId="4" xfId="0" applyFont="1" applyFill="1" applyBorder="1" applyAlignment="1" applyProtection="1">
      <alignment horizontal="right"/>
      <protection/>
    </xf>
    <xf numFmtId="39" fontId="1" fillId="2" borderId="3" xfId="20" applyNumberFormat="1" applyFont="1" applyFill="1" applyBorder="1" applyAlignment="1" applyProtection="1">
      <alignment horizontal="center"/>
      <protection/>
    </xf>
    <xf numFmtId="39" fontId="1" fillId="2" borderId="7" xfId="20" applyNumberFormat="1" applyFont="1" applyFill="1" applyBorder="1" applyAlignment="1" applyProtection="1">
      <alignment horizontal="center"/>
      <protection/>
    </xf>
    <xf numFmtId="39" fontId="1" fillId="2" borderId="4" xfId="20" applyNumberFormat="1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left"/>
      <protection/>
    </xf>
    <xf numFmtId="0" fontId="1" fillId="2" borderId="2" xfId="0" applyFont="1" applyFill="1" applyBorder="1" applyAlignment="1" applyProtection="1">
      <alignment horizontal="right"/>
      <protection/>
    </xf>
    <xf numFmtId="0" fontId="1" fillId="0" borderId="7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4" fontId="20" fillId="2" borderId="0" xfId="0" applyNumberFormat="1" applyFont="1" applyFill="1" applyBorder="1" applyAlignment="1" applyProtection="1">
      <alignment horizontal="center" vertical="top" wrapText="1"/>
      <protection/>
    </xf>
    <xf numFmtId="4" fontId="21" fillId="2" borderId="0" xfId="0" applyNumberFormat="1" applyFont="1" applyFill="1" applyBorder="1" applyAlignment="1" applyProtection="1">
      <alignment horizontal="center" vertical="top" wrapText="1"/>
      <protection/>
    </xf>
    <xf numFmtId="0" fontId="13" fillId="2" borderId="0" xfId="0" applyFont="1" applyFill="1" applyBorder="1" applyAlignment="1" applyProtection="1">
      <alignment horizontal="center"/>
      <protection/>
    </xf>
    <xf numFmtId="0" fontId="23" fillId="2" borderId="0" xfId="0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16" xfId="0" applyBorder="1" applyAlignment="1" applyProtection="1">
      <alignment horizontal="left" wrapText="1"/>
      <protection/>
    </xf>
    <xf numFmtId="43" fontId="0" fillId="2" borderId="18" xfId="2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409575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628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9"/>
  <sheetViews>
    <sheetView workbookViewId="0" topLeftCell="A1">
      <selection activeCell="F12" sqref="F12"/>
    </sheetView>
  </sheetViews>
  <sheetFormatPr defaultColWidth="9.140625" defaultRowHeight="12.75"/>
  <cols>
    <col min="1" max="1" width="6.57421875" style="50" customWidth="1"/>
    <col min="2" max="2" width="50.00390625" style="50" customWidth="1"/>
    <col min="3" max="3" width="6.7109375" style="50" customWidth="1"/>
    <col min="4" max="4" width="12.7109375" style="50" customWidth="1"/>
    <col min="5" max="5" width="10.00390625" style="50" customWidth="1"/>
    <col min="6" max="6" width="14.7109375" style="50" customWidth="1"/>
    <col min="7" max="7" width="20.57421875" style="50" customWidth="1"/>
    <col min="8" max="10" width="11.421875" style="50" customWidth="1"/>
    <col min="11" max="11" width="17.7109375" style="50" customWidth="1"/>
    <col min="12" max="13" width="11.421875" style="50" customWidth="1"/>
    <col min="14" max="14" width="21.7109375" style="50" customWidth="1"/>
    <col min="15" max="16" width="12.7109375" style="50" customWidth="1"/>
    <col min="17" max="16384" width="11.421875" style="50" customWidth="1"/>
  </cols>
  <sheetData>
    <row r="1" spans="1:7" ht="12.75">
      <c r="A1" s="6"/>
      <c r="B1" s="6"/>
      <c r="C1" s="6"/>
      <c r="D1" s="6"/>
      <c r="E1" s="6"/>
      <c r="F1" s="6"/>
      <c r="G1" s="179"/>
    </row>
    <row r="2" spans="1:7" s="187" customFormat="1" ht="30" customHeight="1">
      <c r="A2" s="14" t="s">
        <v>50</v>
      </c>
      <c r="B2" s="263" t="s">
        <v>50</v>
      </c>
      <c r="C2" s="263"/>
      <c r="D2" s="263"/>
      <c r="E2" s="263"/>
      <c r="F2" s="263"/>
      <c r="G2" s="179"/>
    </row>
    <row r="3" spans="1:7" s="238" customFormat="1" ht="18.75" customHeight="1">
      <c r="A3" s="264"/>
      <c r="B3" s="264"/>
      <c r="C3" s="264"/>
      <c r="D3" s="264"/>
      <c r="E3" s="264"/>
      <c r="F3" s="264"/>
      <c r="G3" s="237"/>
    </row>
    <row r="4" spans="1:7" s="238" customFormat="1" ht="27" customHeight="1">
      <c r="A4" s="265" t="s">
        <v>172</v>
      </c>
      <c r="B4" s="265"/>
      <c r="C4" s="265"/>
      <c r="D4" s="265"/>
      <c r="E4" s="265"/>
      <c r="F4" s="265"/>
      <c r="G4" s="237"/>
    </row>
    <row r="5" spans="1:7" s="238" customFormat="1" ht="13.5" customHeight="1">
      <c r="A5" s="24"/>
      <c r="B5" s="24"/>
      <c r="C5" s="24"/>
      <c r="D5" s="24"/>
      <c r="E5" s="24"/>
      <c r="F5" s="24"/>
      <c r="G5" s="237"/>
    </row>
    <row r="6" spans="1:7" s="238" customFormat="1" ht="18.75" customHeight="1">
      <c r="A6" s="240" t="s">
        <v>169</v>
      </c>
      <c r="B6" s="240"/>
      <c r="C6" s="240"/>
      <c r="D6" s="240"/>
      <c r="E6" s="240"/>
      <c r="F6" s="240"/>
      <c r="G6" s="237"/>
    </row>
    <row r="7" spans="1:7" s="238" customFormat="1" ht="18.75" customHeight="1">
      <c r="A7" s="240" t="s">
        <v>170</v>
      </c>
      <c r="B7" s="240"/>
      <c r="C7" s="240"/>
      <c r="D7" s="240"/>
      <c r="E7" s="240"/>
      <c r="F7" s="240"/>
      <c r="G7" s="237"/>
    </row>
    <row r="8" spans="1:7" s="238" customFormat="1" ht="23.25" customHeight="1">
      <c r="A8" s="288" t="s">
        <v>109</v>
      </c>
      <c r="B8" s="288"/>
      <c r="C8" s="288"/>
      <c r="D8" s="288"/>
      <c r="E8" s="288"/>
      <c r="F8" s="288"/>
      <c r="G8" s="237"/>
    </row>
    <row r="9" spans="1:7" s="238" customFormat="1" ht="9" customHeight="1">
      <c r="A9" s="239"/>
      <c r="B9" s="239"/>
      <c r="C9" s="239"/>
      <c r="D9" s="239"/>
      <c r="E9" s="239"/>
      <c r="F9" s="239"/>
      <c r="G9" s="237"/>
    </row>
    <row r="10" spans="1:18" s="238" customFormat="1" ht="15.75">
      <c r="A10" s="26"/>
      <c r="B10" s="27"/>
      <c r="C10" s="26"/>
      <c r="D10" s="26"/>
      <c r="E10" s="28" t="s">
        <v>434</v>
      </c>
      <c r="F10" s="189">
        <f>PISCINA!H9</f>
        <v>0</v>
      </c>
      <c r="G10" s="237"/>
      <c r="J10" s="293"/>
      <c r="K10" s="262"/>
      <c r="M10" s="293" t="s">
        <v>51</v>
      </c>
      <c r="N10" s="262"/>
      <c r="O10" s="293" t="s">
        <v>52</v>
      </c>
      <c r="P10" s="262"/>
      <c r="Q10" s="293" t="s">
        <v>53</v>
      </c>
      <c r="R10" s="262"/>
    </row>
    <row r="11" spans="1:18" s="243" customFormat="1" ht="12.75" customHeight="1">
      <c r="A11" s="241" t="s">
        <v>0</v>
      </c>
      <c r="B11" s="290" t="s">
        <v>171</v>
      </c>
      <c r="C11" s="290"/>
      <c r="D11" s="290"/>
      <c r="E11" s="290"/>
      <c r="F11" s="241" t="s">
        <v>42</v>
      </c>
      <c r="G11" s="242"/>
      <c r="J11" s="244"/>
      <c r="K11" s="244"/>
      <c r="M11" s="244"/>
      <c r="N11" s="244"/>
      <c r="O11" s="244"/>
      <c r="P11" s="244"/>
      <c r="Q11" s="244"/>
      <c r="R11" s="244"/>
    </row>
    <row r="12" spans="1:7" ht="12.75">
      <c r="A12" s="65">
        <v>1</v>
      </c>
      <c r="B12" s="291" t="s">
        <v>169</v>
      </c>
      <c r="C12" s="291"/>
      <c r="D12" s="291"/>
      <c r="E12" s="291"/>
      <c r="F12" s="54">
        <f>PISCINA!G177</f>
        <v>92465.69</v>
      </c>
      <c r="G12" s="49"/>
    </row>
    <row r="13" spans="1:7" ht="12.75">
      <c r="A13" s="65">
        <v>2</v>
      </c>
      <c r="B13" s="291" t="s">
        <v>170</v>
      </c>
      <c r="C13" s="291"/>
      <c r="D13" s="291"/>
      <c r="E13" s="291"/>
      <c r="F13" s="54">
        <f>VESTIÁRIO!G178</f>
        <v>40956.36720000001</v>
      </c>
      <c r="G13" s="49"/>
    </row>
    <row r="14" spans="1:7" ht="12.75">
      <c r="A14" s="65"/>
      <c r="B14" s="292"/>
      <c r="C14" s="292"/>
      <c r="D14" s="292"/>
      <c r="E14" s="292"/>
      <c r="F14" s="54"/>
      <c r="G14" s="49"/>
    </row>
    <row r="15" spans="1:7" ht="12.75">
      <c r="A15" s="65"/>
      <c r="B15" s="292"/>
      <c r="C15" s="292"/>
      <c r="D15" s="292"/>
      <c r="E15" s="292"/>
      <c r="F15" s="54"/>
      <c r="G15" s="49"/>
    </row>
    <row r="16" spans="1:7" ht="12.75">
      <c r="A16" s="65"/>
      <c r="B16" s="292"/>
      <c r="C16" s="292"/>
      <c r="D16" s="292"/>
      <c r="E16" s="292"/>
      <c r="F16" s="54"/>
      <c r="G16" s="49"/>
    </row>
    <row r="17" spans="1:7" ht="12.75">
      <c r="A17" s="65"/>
      <c r="B17" s="292"/>
      <c r="C17" s="292"/>
      <c r="D17" s="292"/>
      <c r="E17" s="292"/>
      <c r="F17" s="54"/>
      <c r="G17" s="49"/>
    </row>
    <row r="18" spans="1:7" ht="12.75">
      <c r="A18" s="65"/>
      <c r="B18" s="292"/>
      <c r="C18" s="292"/>
      <c r="D18" s="292"/>
      <c r="E18" s="292"/>
      <c r="F18" s="54"/>
      <c r="G18" s="49"/>
    </row>
    <row r="19" spans="1:7" ht="12.75">
      <c r="A19" s="65"/>
      <c r="B19" s="292"/>
      <c r="C19" s="292"/>
      <c r="D19" s="292"/>
      <c r="E19" s="292"/>
      <c r="F19" s="54"/>
      <c r="G19" s="49"/>
    </row>
    <row r="20" spans="1:11" ht="12.75">
      <c r="A20" s="287" t="s">
        <v>80</v>
      </c>
      <c r="B20" s="287"/>
      <c r="C20" s="287"/>
      <c r="D20" s="287"/>
      <c r="E20" s="287"/>
      <c r="F20" s="121">
        <f>SUM(F12:F19)</f>
        <v>133422.0572</v>
      </c>
      <c r="G20" s="170"/>
      <c r="H20" s="173"/>
      <c r="I20" s="173"/>
      <c r="J20" s="173"/>
      <c r="K20" s="173"/>
    </row>
    <row r="21" spans="1:11" ht="12.75">
      <c r="A21" s="223"/>
      <c r="B21" s="289"/>
      <c r="C21" s="289"/>
      <c r="D21" s="289"/>
      <c r="E21" s="289"/>
      <c r="F21" s="289"/>
      <c r="G21" s="245"/>
      <c r="H21" s="173"/>
      <c r="I21" s="173"/>
      <c r="J21" s="173"/>
      <c r="K21" s="173"/>
    </row>
    <row r="22" spans="1:11" ht="12.75">
      <c r="A22" s="172"/>
      <c r="B22" s="173"/>
      <c r="C22" s="174"/>
      <c r="D22" s="175"/>
      <c r="E22" s="175"/>
      <c r="F22" s="175"/>
      <c r="G22" s="173"/>
      <c r="H22" s="173"/>
      <c r="I22" s="173"/>
      <c r="J22" s="173"/>
      <c r="K22" s="173"/>
    </row>
    <row r="23" spans="1:11" ht="12.75">
      <c r="A23" s="172"/>
      <c r="B23" s="173"/>
      <c r="C23" s="174"/>
      <c r="D23" s="175"/>
      <c r="E23" s="175"/>
      <c r="F23" s="175"/>
      <c r="G23" s="246"/>
      <c r="H23" s="173"/>
      <c r="I23" s="173"/>
      <c r="J23" s="173"/>
      <c r="K23" s="173"/>
    </row>
    <row r="24" spans="1:11" ht="12.75">
      <c r="A24" s="247"/>
      <c r="B24" s="248"/>
      <c r="C24" s="249"/>
      <c r="D24" s="250"/>
      <c r="E24" s="250"/>
      <c r="F24" s="250"/>
      <c r="G24" s="248"/>
      <c r="H24" s="248"/>
      <c r="I24" s="248"/>
      <c r="J24" s="248"/>
      <c r="K24" s="248"/>
    </row>
    <row r="25" spans="1:11" ht="12.75">
      <c r="A25" s="247"/>
      <c r="B25" s="248"/>
      <c r="C25" s="249"/>
      <c r="D25" s="250"/>
      <c r="E25" s="250"/>
      <c r="F25" s="250"/>
      <c r="G25" s="248"/>
      <c r="H25" s="248"/>
      <c r="I25" s="248"/>
      <c r="J25" s="248"/>
      <c r="K25" s="248"/>
    </row>
    <row r="26" spans="1:11" ht="12.75">
      <c r="A26" s="247"/>
      <c r="B26" s="248"/>
      <c r="C26" s="249"/>
      <c r="D26" s="250"/>
      <c r="E26" s="250"/>
      <c r="F26" s="250"/>
      <c r="G26" s="248"/>
      <c r="H26" s="248"/>
      <c r="I26" s="248"/>
      <c r="J26" s="248"/>
      <c r="K26" s="248"/>
    </row>
    <row r="27" spans="1:11" ht="12.75">
      <c r="A27" s="247"/>
      <c r="B27" s="248"/>
      <c r="C27" s="249"/>
      <c r="D27" s="250"/>
      <c r="E27" s="250"/>
      <c r="F27" s="250"/>
      <c r="G27" s="248"/>
      <c r="H27" s="248"/>
      <c r="I27" s="248"/>
      <c r="J27" s="248"/>
      <c r="K27" s="248"/>
    </row>
    <row r="28" spans="1:11" ht="12.75">
      <c r="A28" s="172"/>
      <c r="B28" s="173"/>
      <c r="C28" s="174"/>
      <c r="D28" s="175"/>
      <c r="E28" s="175"/>
      <c r="F28" s="175"/>
      <c r="G28" s="173"/>
      <c r="H28" s="173"/>
      <c r="I28" s="173"/>
      <c r="J28" s="173"/>
      <c r="K28" s="173"/>
    </row>
    <row r="29" spans="1:11" ht="12.75">
      <c r="A29" s="172"/>
      <c r="B29" s="173"/>
      <c r="C29" s="174"/>
      <c r="D29" s="175"/>
      <c r="E29" s="175"/>
      <c r="F29" s="175"/>
      <c r="G29" s="173"/>
      <c r="H29" s="173"/>
      <c r="I29" s="173"/>
      <c r="J29" s="173"/>
      <c r="K29" s="173"/>
    </row>
    <row r="30" spans="1:6" ht="12.75">
      <c r="A30" s="184"/>
      <c r="C30" s="67"/>
      <c r="D30" s="49"/>
      <c r="E30" s="49"/>
      <c r="F30" s="49"/>
    </row>
    <row r="31" spans="1:6" ht="12.75">
      <c r="A31" s="184"/>
      <c r="C31" s="67"/>
      <c r="D31" s="49"/>
      <c r="E31" s="49"/>
      <c r="F31" s="49"/>
    </row>
    <row r="32" spans="1:6" ht="12.75">
      <c r="A32" s="184"/>
      <c r="C32" s="67"/>
      <c r="D32" s="49"/>
      <c r="E32" s="49"/>
      <c r="F32" s="49"/>
    </row>
    <row r="33" spans="1:6" ht="12.75">
      <c r="A33" s="184"/>
      <c r="C33" s="67"/>
      <c r="D33" s="49"/>
      <c r="E33" s="49"/>
      <c r="F33" s="49"/>
    </row>
    <row r="34" spans="1:6" ht="12.75">
      <c r="A34" s="184"/>
      <c r="C34" s="67"/>
      <c r="D34" s="49"/>
      <c r="E34" s="49"/>
      <c r="F34" s="49"/>
    </row>
    <row r="35" spans="1:6" ht="12.75">
      <c r="A35" s="184"/>
      <c r="C35" s="67"/>
      <c r="D35" s="49"/>
      <c r="E35" s="49"/>
      <c r="F35" s="49"/>
    </row>
    <row r="36" spans="1:6" ht="12.75">
      <c r="A36" s="184"/>
      <c r="C36" s="67"/>
      <c r="D36" s="49"/>
      <c r="E36" s="49"/>
      <c r="F36" s="49"/>
    </row>
    <row r="37" spans="1:6" ht="12.75">
      <c r="A37" s="184"/>
      <c r="C37" s="67"/>
      <c r="D37" s="49"/>
      <c r="E37" s="49"/>
      <c r="F37" s="49"/>
    </row>
    <row r="38" spans="1:6" ht="12.75">
      <c r="A38" s="184"/>
      <c r="C38" s="67"/>
      <c r="D38" s="49"/>
      <c r="E38" s="49"/>
      <c r="F38" s="49"/>
    </row>
    <row r="39" spans="1:6" ht="12.75">
      <c r="A39" s="184"/>
      <c r="C39" s="67"/>
      <c r="D39" s="49"/>
      <c r="E39" s="49"/>
      <c r="F39" s="49"/>
    </row>
    <row r="40" spans="1:6" ht="12.75">
      <c r="A40" s="184"/>
      <c r="C40" s="67"/>
      <c r="D40" s="49"/>
      <c r="E40" s="49"/>
      <c r="F40" s="49"/>
    </row>
    <row r="41" spans="1:6" ht="12.75">
      <c r="A41" s="184"/>
      <c r="C41" s="67"/>
      <c r="D41" s="49"/>
      <c r="E41" s="49"/>
      <c r="F41" s="49"/>
    </row>
    <row r="42" spans="1:6" ht="12.75">
      <c r="A42" s="184"/>
      <c r="C42" s="67"/>
      <c r="D42" s="49"/>
      <c r="E42" s="49"/>
      <c r="F42" s="49"/>
    </row>
    <row r="43" spans="1:6" ht="12.75">
      <c r="A43" s="184"/>
      <c r="C43" s="67"/>
      <c r="D43" s="49"/>
      <c r="E43" s="49"/>
      <c r="F43" s="49"/>
    </row>
    <row r="44" spans="1:6" ht="12.75">
      <c r="A44" s="184"/>
      <c r="C44" s="67"/>
      <c r="D44" s="49"/>
      <c r="E44" s="49"/>
      <c r="F44" s="49"/>
    </row>
    <row r="45" spans="1:6" ht="12.75">
      <c r="A45" s="184"/>
      <c r="C45" s="67"/>
      <c r="D45" s="49"/>
      <c r="E45" s="49"/>
      <c r="F45" s="49"/>
    </row>
    <row r="46" spans="1:6" ht="12.75">
      <c r="A46" s="184"/>
      <c r="C46" s="67"/>
      <c r="D46" s="49"/>
      <c r="E46" s="49"/>
      <c r="F46" s="49"/>
    </row>
    <row r="47" spans="1:6" ht="12.75">
      <c r="A47" s="184"/>
      <c r="C47" s="67"/>
      <c r="D47" s="49"/>
      <c r="E47" s="49"/>
      <c r="F47" s="49"/>
    </row>
    <row r="48" spans="1:6" ht="12.75">
      <c r="A48" s="184"/>
      <c r="C48" s="67"/>
      <c r="D48" s="49"/>
      <c r="E48" s="49"/>
      <c r="F48" s="49"/>
    </row>
    <row r="49" spans="1:6" ht="12.75">
      <c r="A49" s="184"/>
      <c r="C49" s="67"/>
      <c r="D49" s="49"/>
      <c r="E49" s="49"/>
      <c r="F49" s="49"/>
    </row>
    <row r="50" spans="1:6" ht="12.75">
      <c r="A50" s="184"/>
      <c r="C50" s="67"/>
      <c r="D50" s="49"/>
      <c r="E50" s="49"/>
      <c r="F50" s="49"/>
    </row>
    <row r="51" spans="1:6" ht="12.75">
      <c r="A51" s="184"/>
      <c r="C51" s="67"/>
      <c r="D51" s="49"/>
      <c r="E51" s="49"/>
      <c r="F51" s="49"/>
    </row>
    <row r="52" spans="1:6" ht="12.75">
      <c r="A52" s="184"/>
      <c r="C52" s="67"/>
      <c r="D52" s="49"/>
      <c r="E52" s="49"/>
      <c r="F52" s="49"/>
    </row>
    <row r="53" spans="1:6" ht="12.75">
      <c r="A53" s="184"/>
      <c r="C53" s="67"/>
      <c r="D53" s="49"/>
      <c r="E53" s="49"/>
      <c r="F53" s="49"/>
    </row>
    <row r="54" spans="1:6" ht="12.75">
      <c r="A54" s="184"/>
      <c r="C54" s="67"/>
      <c r="D54" s="49"/>
      <c r="E54" s="49"/>
      <c r="F54" s="49"/>
    </row>
    <row r="55" spans="1:6" ht="12.75">
      <c r="A55" s="184"/>
      <c r="C55" s="67"/>
      <c r="D55" s="49"/>
      <c r="E55" s="49"/>
      <c r="F55" s="49"/>
    </row>
    <row r="56" spans="1:6" ht="12.75">
      <c r="A56" s="184"/>
      <c r="D56" s="49"/>
      <c r="E56" s="49"/>
      <c r="F56" s="49"/>
    </row>
    <row r="57" spans="1:6" ht="12.75">
      <c r="A57" s="184"/>
      <c r="D57" s="49"/>
      <c r="E57" s="49"/>
      <c r="F57" s="49"/>
    </row>
    <row r="58" spans="1:6" ht="12.75">
      <c r="A58" s="184"/>
      <c r="D58" s="49"/>
      <c r="E58" s="49"/>
      <c r="F58" s="49"/>
    </row>
    <row r="59" spans="1:6" ht="12.75">
      <c r="A59" s="184"/>
      <c r="D59" s="49"/>
      <c r="E59" s="49"/>
      <c r="F59" s="49"/>
    </row>
    <row r="60" spans="1:6" ht="12.75">
      <c r="A60" s="184"/>
      <c r="D60" s="49"/>
      <c r="E60" s="49"/>
      <c r="F60" s="49"/>
    </row>
    <row r="61" spans="1:6" ht="12.75">
      <c r="A61" s="184"/>
      <c r="D61" s="49"/>
      <c r="E61" s="49"/>
      <c r="F61" s="49"/>
    </row>
    <row r="62" spans="1:6" ht="12.75">
      <c r="A62" s="184"/>
      <c r="D62" s="49"/>
      <c r="E62" s="49"/>
      <c r="F62" s="49"/>
    </row>
    <row r="63" spans="1:6" ht="12.75">
      <c r="A63" s="184"/>
      <c r="D63" s="49"/>
      <c r="E63" s="49"/>
      <c r="F63" s="49"/>
    </row>
    <row r="64" spans="1:6" ht="12.75">
      <c r="A64" s="184"/>
      <c r="D64" s="49"/>
      <c r="E64" s="49"/>
      <c r="F64" s="49"/>
    </row>
    <row r="65" spans="1:6" ht="12.75">
      <c r="A65" s="184"/>
      <c r="D65" s="49"/>
      <c r="E65" s="49"/>
      <c r="F65" s="49"/>
    </row>
    <row r="66" spans="1:6" ht="12.75">
      <c r="A66" s="184"/>
      <c r="D66" s="49"/>
      <c r="E66" s="49"/>
      <c r="F66" s="49"/>
    </row>
    <row r="67" spans="1:6" ht="12.75">
      <c r="A67" s="184"/>
      <c r="D67" s="49"/>
      <c r="E67" s="49"/>
      <c r="F67" s="49"/>
    </row>
    <row r="68" spans="1:6" ht="12.75">
      <c r="A68" s="185"/>
      <c r="D68" s="49"/>
      <c r="E68" s="49"/>
      <c r="F68" s="49"/>
    </row>
    <row r="69" spans="1:6" ht="12.75">
      <c r="A69" s="185"/>
      <c r="D69" s="49"/>
      <c r="E69" s="49"/>
      <c r="F69" s="49"/>
    </row>
    <row r="70" spans="1:6" ht="12.75">
      <c r="A70" s="185"/>
      <c r="D70" s="49"/>
      <c r="E70" s="49"/>
      <c r="F70" s="49"/>
    </row>
    <row r="71" spans="1:6" ht="12.75">
      <c r="A71" s="185"/>
      <c r="D71" s="49"/>
      <c r="E71" s="49"/>
      <c r="F71" s="49"/>
    </row>
    <row r="72" spans="1:6" ht="12.75">
      <c r="A72" s="185"/>
      <c r="D72" s="49"/>
      <c r="E72" s="49"/>
      <c r="F72" s="49"/>
    </row>
    <row r="73" spans="1:6" ht="12.75">
      <c r="A73" s="185"/>
      <c r="D73" s="49"/>
      <c r="E73" s="49"/>
      <c r="F73" s="49"/>
    </row>
    <row r="74" spans="1:6" ht="12.75">
      <c r="A74" s="185"/>
      <c r="D74" s="49"/>
      <c r="E74" s="49"/>
      <c r="F74" s="49"/>
    </row>
    <row r="75" spans="1:6" ht="12.75">
      <c r="A75" s="185"/>
      <c r="D75" s="49"/>
      <c r="E75" s="49"/>
      <c r="F75" s="49"/>
    </row>
    <row r="76" spans="1:6" ht="12.75">
      <c r="A76" s="185"/>
      <c r="D76" s="49"/>
      <c r="E76" s="49"/>
      <c r="F76" s="49"/>
    </row>
    <row r="77" spans="1:6" ht="12.75">
      <c r="A77" s="185"/>
      <c r="D77" s="49"/>
      <c r="E77" s="49"/>
      <c r="F77" s="49"/>
    </row>
    <row r="78" spans="1:6" ht="12.75">
      <c r="A78" s="185"/>
      <c r="D78" s="49"/>
      <c r="E78" s="49"/>
      <c r="F78" s="49"/>
    </row>
    <row r="79" spans="4:6" ht="12.75">
      <c r="D79" s="49"/>
      <c r="E79" s="49"/>
      <c r="F79" s="49"/>
    </row>
    <row r="80" spans="4:6" ht="12.75">
      <c r="D80" s="49"/>
      <c r="E80" s="49"/>
      <c r="F80" s="49"/>
    </row>
    <row r="81" spans="4:6" ht="12.75">
      <c r="D81" s="49"/>
      <c r="E81" s="49"/>
      <c r="F81" s="49"/>
    </row>
    <row r="82" spans="4:6" ht="12.75">
      <c r="D82" s="49"/>
      <c r="E82" s="49"/>
      <c r="F82" s="49"/>
    </row>
    <row r="83" spans="4:6" ht="12.75">
      <c r="D83" s="49"/>
      <c r="E83" s="49"/>
      <c r="F83" s="49"/>
    </row>
    <row r="84" spans="4:6" ht="12.75">
      <c r="D84" s="49"/>
      <c r="E84" s="49"/>
      <c r="F84" s="49"/>
    </row>
    <row r="85" spans="4:6" ht="12.75">
      <c r="D85" s="49"/>
      <c r="E85" s="49"/>
      <c r="F85" s="49"/>
    </row>
    <row r="86" spans="4:6" ht="12.75">
      <c r="D86" s="49"/>
      <c r="E86" s="49"/>
      <c r="F86" s="49"/>
    </row>
    <row r="87" spans="4:6" ht="12.75">
      <c r="D87" s="49"/>
      <c r="E87" s="49"/>
      <c r="F87" s="49"/>
    </row>
    <row r="88" spans="4:6" ht="12.75">
      <c r="D88" s="49"/>
      <c r="E88" s="49"/>
      <c r="F88" s="49"/>
    </row>
    <row r="89" spans="4:6" ht="12.75">
      <c r="D89" s="49"/>
      <c r="E89" s="49"/>
      <c r="F89" s="49"/>
    </row>
    <row r="90" spans="4:6" ht="12.75">
      <c r="D90" s="49"/>
      <c r="E90" s="49"/>
      <c r="F90" s="49"/>
    </row>
    <row r="91" spans="4:6" ht="12.75">
      <c r="D91" s="49"/>
      <c r="E91" s="49"/>
      <c r="F91" s="49"/>
    </row>
    <row r="92" spans="4:6" ht="12.75">
      <c r="D92" s="49"/>
      <c r="E92" s="49"/>
      <c r="F92" s="49"/>
    </row>
    <row r="93" spans="4:6" ht="12.75">
      <c r="D93" s="49"/>
      <c r="E93" s="49"/>
      <c r="F93" s="49"/>
    </row>
    <row r="94" spans="4:6" ht="12.75">
      <c r="D94" s="49"/>
      <c r="E94" s="49"/>
      <c r="F94" s="49"/>
    </row>
    <row r="95" spans="4:6" ht="12.75">
      <c r="D95" s="49"/>
      <c r="E95" s="49"/>
      <c r="F95" s="49"/>
    </row>
    <row r="96" spans="4:6" ht="12.75">
      <c r="D96" s="49"/>
      <c r="E96" s="49"/>
      <c r="F96" s="49"/>
    </row>
    <row r="97" spans="4:6" ht="12.75">
      <c r="D97" s="49"/>
      <c r="E97" s="49"/>
      <c r="F97" s="49"/>
    </row>
    <row r="98" spans="4:6" ht="12.75">
      <c r="D98" s="49"/>
      <c r="E98" s="49"/>
      <c r="F98" s="49"/>
    </row>
    <row r="99" spans="4:6" ht="12.75">
      <c r="D99" s="49"/>
      <c r="E99" s="49"/>
      <c r="F99" s="49"/>
    </row>
    <row r="100" spans="4:6" ht="12.75">
      <c r="D100" s="49"/>
      <c r="E100" s="49"/>
      <c r="F100" s="49"/>
    </row>
    <row r="101" spans="4:6" ht="12.75">
      <c r="D101" s="49"/>
      <c r="E101" s="49"/>
      <c r="F101" s="49"/>
    </row>
    <row r="102" spans="4:6" ht="12.75">
      <c r="D102" s="49"/>
      <c r="E102" s="49"/>
      <c r="F102" s="49"/>
    </row>
    <row r="103" spans="4:6" ht="12.75">
      <c r="D103" s="49"/>
      <c r="E103" s="49"/>
      <c r="F103" s="49"/>
    </row>
    <row r="104" spans="4:6" ht="12.75">
      <c r="D104" s="49"/>
      <c r="E104" s="49"/>
      <c r="F104" s="49"/>
    </row>
    <row r="105" spans="4:6" ht="12.75">
      <c r="D105" s="49"/>
      <c r="E105" s="49"/>
      <c r="F105" s="49"/>
    </row>
    <row r="106" spans="4:6" ht="12.75">
      <c r="D106" s="49"/>
      <c r="E106" s="49"/>
      <c r="F106" s="49"/>
    </row>
    <row r="107" spans="4:6" ht="12.75">
      <c r="D107" s="49"/>
      <c r="E107" s="49"/>
      <c r="F107" s="49"/>
    </row>
    <row r="108" spans="4:6" ht="12.75">
      <c r="D108" s="49"/>
      <c r="E108" s="49"/>
      <c r="F108" s="49"/>
    </row>
    <row r="109" spans="4:6" ht="12.75">
      <c r="D109" s="49"/>
      <c r="E109" s="49"/>
      <c r="F109" s="156"/>
    </row>
    <row r="110" spans="4:6" ht="12.75">
      <c r="D110" s="49"/>
      <c r="E110" s="49"/>
      <c r="F110" s="156"/>
    </row>
    <row r="111" spans="4:6" ht="12.75">
      <c r="D111" s="49"/>
      <c r="E111" s="49"/>
      <c r="F111" s="156"/>
    </row>
    <row r="112" spans="4:6" ht="12.75">
      <c r="D112" s="49"/>
      <c r="E112" s="49"/>
      <c r="F112" s="156"/>
    </row>
    <row r="113" spans="4:6" ht="12.75">
      <c r="D113" s="49"/>
      <c r="E113" s="49"/>
      <c r="F113" s="156"/>
    </row>
    <row r="114" spans="4:6" ht="12.75">
      <c r="D114" s="49"/>
      <c r="E114" s="49"/>
      <c r="F114" s="156"/>
    </row>
    <row r="115" spans="4:6" ht="12.75">
      <c r="D115" s="49"/>
      <c r="E115" s="49"/>
      <c r="F115" s="156"/>
    </row>
    <row r="116" spans="4:6" ht="12.75">
      <c r="D116" s="49"/>
      <c r="E116" s="49"/>
      <c r="F116" s="156"/>
    </row>
    <row r="117" spans="4:6" ht="12.75">
      <c r="D117" s="49"/>
      <c r="E117" s="49"/>
      <c r="F117" s="156"/>
    </row>
    <row r="118" spans="4:6" ht="12.75">
      <c r="D118" s="49"/>
      <c r="E118" s="49"/>
      <c r="F118" s="156"/>
    </row>
    <row r="119" spans="4:6" ht="12.75">
      <c r="D119" s="49"/>
      <c r="E119" s="49"/>
      <c r="F119" s="156"/>
    </row>
    <row r="120" spans="4:6" ht="12.75">
      <c r="D120" s="49"/>
      <c r="E120" s="49"/>
      <c r="F120" s="156"/>
    </row>
    <row r="121" spans="4:6" ht="12.75">
      <c r="D121" s="49"/>
      <c r="E121" s="49"/>
      <c r="F121" s="156"/>
    </row>
    <row r="122" spans="4:6" ht="12.75">
      <c r="D122" s="49"/>
      <c r="E122" s="49"/>
      <c r="F122" s="156"/>
    </row>
    <row r="123" spans="4:6" ht="12.75">
      <c r="D123" s="49"/>
      <c r="E123" s="49"/>
      <c r="F123" s="156"/>
    </row>
    <row r="124" spans="4:6" ht="12.75">
      <c r="D124" s="49"/>
      <c r="E124" s="49"/>
      <c r="F124" s="156"/>
    </row>
    <row r="125" spans="4:6" ht="12.75">
      <c r="D125" s="49"/>
      <c r="E125" s="49"/>
      <c r="F125" s="156"/>
    </row>
    <row r="126" spans="4:6" ht="12.75">
      <c r="D126" s="49"/>
      <c r="E126" s="49"/>
      <c r="F126" s="156"/>
    </row>
    <row r="127" spans="4:6" ht="12.75">
      <c r="D127" s="49"/>
      <c r="E127" s="49"/>
      <c r="F127" s="156"/>
    </row>
    <row r="128" spans="4:6" ht="12.75">
      <c r="D128" s="49"/>
      <c r="E128" s="49"/>
      <c r="F128" s="156"/>
    </row>
    <row r="129" spans="4:6" ht="12.75">
      <c r="D129" s="49"/>
      <c r="E129" s="49"/>
      <c r="F129" s="156"/>
    </row>
    <row r="130" spans="4:6" ht="12.75">
      <c r="D130" s="49"/>
      <c r="E130" s="49"/>
      <c r="F130" s="156"/>
    </row>
    <row r="131" spans="4:6" ht="12.75">
      <c r="D131" s="49"/>
      <c r="E131" s="49"/>
      <c r="F131" s="156"/>
    </row>
    <row r="132" spans="4:6" ht="12.75">
      <c r="D132" s="49"/>
      <c r="E132" s="49"/>
      <c r="F132" s="156"/>
    </row>
    <row r="133" spans="4:6" ht="12.75">
      <c r="D133" s="49"/>
      <c r="E133" s="49"/>
      <c r="F133" s="156"/>
    </row>
    <row r="134" spans="4:6" ht="12.75">
      <c r="D134" s="49"/>
      <c r="E134" s="49"/>
      <c r="F134" s="156"/>
    </row>
    <row r="135" spans="4:6" ht="12.75">
      <c r="D135" s="49"/>
      <c r="E135" s="49"/>
      <c r="F135" s="156"/>
    </row>
    <row r="136" spans="4:6" ht="12.75">
      <c r="D136" s="49"/>
      <c r="E136" s="49"/>
      <c r="F136" s="156"/>
    </row>
    <row r="137" spans="4:6" ht="12.75">
      <c r="D137" s="49"/>
      <c r="E137" s="49"/>
      <c r="F137" s="156"/>
    </row>
    <row r="138" spans="4:6" ht="12.75">
      <c r="D138" s="49"/>
      <c r="E138" s="49"/>
      <c r="F138" s="156"/>
    </row>
    <row r="139" spans="4:6" ht="12.75">
      <c r="D139" s="49"/>
      <c r="E139" s="49"/>
      <c r="F139" s="156"/>
    </row>
    <row r="140" spans="4:6" ht="12.75">
      <c r="D140" s="49"/>
      <c r="E140" s="49"/>
      <c r="F140" s="156"/>
    </row>
    <row r="141" spans="4:6" ht="12.75">
      <c r="D141" s="49"/>
      <c r="E141" s="49"/>
      <c r="F141" s="156"/>
    </row>
    <row r="142" spans="4:6" ht="12.75">
      <c r="D142" s="49"/>
      <c r="E142" s="49"/>
      <c r="F142" s="156"/>
    </row>
    <row r="143" spans="4:6" ht="12.75">
      <c r="D143" s="49"/>
      <c r="E143" s="49"/>
      <c r="F143" s="156"/>
    </row>
    <row r="144" spans="4:6" ht="12.75">
      <c r="D144" s="49"/>
      <c r="E144" s="49"/>
      <c r="F144" s="156"/>
    </row>
    <row r="145" spans="4:6" ht="12.75">
      <c r="D145" s="49"/>
      <c r="E145" s="49"/>
      <c r="F145" s="156"/>
    </row>
    <row r="146" spans="4:6" ht="12.75">
      <c r="D146" s="49"/>
      <c r="E146" s="49"/>
      <c r="F146" s="156"/>
    </row>
    <row r="147" spans="4:6" ht="12.75">
      <c r="D147" s="49"/>
      <c r="E147" s="49"/>
      <c r="F147" s="156"/>
    </row>
    <row r="148" spans="4:6" ht="12.75">
      <c r="D148" s="49"/>
      <c r="E148" s="49"/>
      <c r="F148" s="156"/>
    </row>
    <row r="149" spans="4:6" ht="12.75">
      <c r="D149" s="49"/>
      <c r="E149" s="49"/>
      <c r="F149" s="156"/>
    </row>
    <row r="150" spans="4:6" ht="12.75">
      <c r="D150" s="49"/>
      <c r="E150" s="49"/>
      <c r="F150" s="156"/>
    </row>
    <row r="151" spans="4:6" ht="12.75">
      <c r="D151" s="49"/>
      <c r="E151" s="49"/>
      <c r="F151" s="156"/>
    </row>
    <row r="152" spans="4:6" ht="12.75">
      <c r="D152" s="49"/>
      <c r="E152" s="49"/>
      <c r="F152" s="156"/>
    </row>
    <row r="153" spans="4:6" ht="12.75">
      <c r="D153" s="49"/>
      <c r="E153" s="49"/>
      <c r="F153" s="156"/>
    </row>
    <row r="154" spans="4:6" ht="12.75">
      <c r="D154" s="49"/>
      <c r="E154" s="49"/>
      <c r="F154" s="156"/>
    </row>
    <row r="155" spans="4:6" ht="12.75">
      <c r="D155" s="49"/>
      <c r="E155" s="49"/>
      <c r="F155" s="156"/>
    </row>
    <row r="156" spans="4:6" ht="12.75">
      <c r="D156" s="49"/>
      <c r="E156" s="49"/>
      <c r="F156" s="156"/>
    </row>
    <row r="157" spans="4:6" ht="12.75">
      <c r="D157" s="49"/>
      <c r="E157" s="49"/>
      <c r="F157" s="156"/>
    </row>
    <row r="158" spans="4:6" ht="12.75">
      <c r="D158" s="49"/>
      <c r="E158" s="49"/>
      <c r="F158" s="156"/>
    </row>
    <row r="159" spans="4:6" ht="12.75">
      <c r="D159" s="49"/>
      <c r="E159" s="49"/>
      <c r="F159" s="156"/>
    </row>
    <row r="160" spans="4:6" ht="12.75">
      <c r="D160" s="49"/>
      <c r="E160" s="49"/>
      <c r="F160" s="156"/>
    </row>
    <row r="161" spans="4:6" ht="12.75">
      <c r="D161" s="49"/>
      <c r="E161" s="49"/>
      <c r="F161" s="156"/>
    </row>
    <row r="162" spans="4:6" ht="12.75">
      <c r="D162" s="49"/>
      <c r="E162" s="49"/>
      <c r="F162" s="156"/>
    </row>
    <row r="163" spans="4:6" ht="12.75">
      <c r="D163" s="49"/>
      <c r="E163" s="49"/>
      <c r="F163" s="156"/>
    </row>
    <row r="164" spans="4:6" ht="12.75">
      <c r="D164" s="49"/>
      <c r="E164" s="49"/>
      <c r="F164" s="156"/>
    </row>
    <row r="165" spans="4:6" ht="12.75">
      <c r="D165" s="49"/>
      <c r="E165" s="49"/>
      <c r="F165" s="156"/>
    </row>
    <row r="166" spans="4:6" ht="12.75">
      <c r="D166" s="49"/>
      <c r="E166" s="49"/>
      <c r="F166" s="156"/>
    </row>
    <row r="167" spans="4:6" ht="12.75">
      <c r="D167" s="49"/>
      <c r="E167" s="49"/>
      <c r="F167" s="156"/>
    </row>
    <row r="168" spans="4:6" ht="12.75">
      <c r="D168" s="49"/>
      <c r="E168" s="49"/>
      <c r="F168" s="156"/>
    </row>
    <row r="169" ht="12.75">
      <c r="F169" s="156"/>
    </row>
    <row r="170" ht="12.75">
      <c r="F170" s="156"/>
    </row>
    <row r="171" ht="12.75">
      <c r="F171" s="156"/>
    </row>
    <row r="172" ht="12.75">
      <c r="F172" s="49"/>
    </row>
    <row r="173" ht="12.75">
      <c r="F173" s="49"/>
    </row>
    <row r="174" ht="12.75">
      <c r="F174" s="49"/>
    </row>
    <row r="175" ht="12.75">
      <c r="F175" s="49"/>
    </row>
    <row r="176" ht="12.75">
      <c r="F176" s="49"/>
    </row>
    <row r="177" ht="12.75">
      <c r="F177" s="49"/>
    </row>
    <row r="178" ht="12.75">
      <c r="F178" s="49"/>
    </row>
    <row r="179" ht="12.75">
      <c r="F179" s="49"/>
    </row>
    <row r="180" ht="12.75">
      <c r="F180" s="49"/>
    </row>
    <row r="181" ht="12.75">
      <c r="F181" s="49"/>
    </row>
    <row r="182" ht="12.75">
      <c r="F182" s="49"/>
    </row>
    <row r="183" ht="12.75">
      <c r="F183" s="49"/>
    </row>
    <row r="184" ht="12.75">
      <c r="F184" s="49"/>
    </row>
    <row r="185" ht="12.75">
      <c r="F185" s="49"/>
    </row>
    <row r="186" ht="12.75">
      <c r="F186" s="49"/>
    </row>
    <row r="187" ht="12.75">
      <c r="F187" s="49"/>
    </row>
    <row r="188" ht="12.75">
      <c r="F188" s="49"/>
    </row>
    <row r="189" ht="12.75">
      <c r="F189" s="49"/>
    </row>
  </sheetData>
  <sheetProtection password="F451" sheet="1" objects="1" scenarios="1"/>
  <mergeCells count="21">
    <mergeCell ref="O10:P10"/>
    <mergeCell ref="Q10:R10"/>
    <mergeCell ref="B2:F2"/>
    <mergeCell ref="A3:F3"/>
    <mergeCell ref="A4:F4"/>
    <mergeCell ref="A6:F6"/>
    <mergeCell ref="A7:F7"/>
    <mergeCell ref="B18:E18"/>
    <mergeCell ref="B19:E19"/>
    <mergeCell ref="J10:K10"/>
    <mergeCell ref="M10:N10"/>
    <mergeCell ref="A20:E20"/>
    <mergeCell ref="A8:F8"/>
    <mergeCell ref="B21:F21"/>
    <mergeCell ref="B11:E11"/>
    <mergeCell ref="B12:E12"/>
    <mergeCell ref="B13:E13"/>
    <mergeCell ref="B14:E14"/>
    <mergeCell ref="B15:E15"/>
    <mergeCell ref="B16:E16"/>
    <mergeCell ref="B17:E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3"/>
  <legacyDrawing r:id="rId2"/>
  <oleObjects>
    <oleObject progId="Word.Picture.8" shapeId="2152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8"/>
  <sheetViews>
    <sheetView zoomScale="75" zoomScaleNormal="75" workbookViewId="0" topLeftCell="A156">
      <selection activeCell="E176" sqref="E176"/>
    </sheetView>
  </sheetViews>
  <sheetFormatPr defaultColWidth="9.140625" defaultRowHeight="12.75"/>
  <cols>
    <col min="1" max="1" width="20.8515625" style="50" customWidth="1"/>
    <col min="2" max="2" width="6.57421875" style="50" customWidth="1"/>
    <col min="3" max="3" width="72.140625" style="50" customWidth="1"/>
    <col min="4" max="4" width="6.7109375" style="50" customWidth="1"/>
    <col min="5" max="5" width="12.7109375" style="50" customWidth="1"/>
    <col min="6" max="9" width="14.7109375" style="50" customWidth="1"/>
    <col min="10" max="10" width="24.7109375" style="50" hidden="1" customWidth="1"/>
    <col min="11" max="11" width="17.8515625" style="50" hidden="1" customWidth="1"/>
    <col min="12" max="16384" width="11.421875" style="50" customWidth="1"/>
  </cols>
  <sheetData>
    <row r="1" spans="1:14" s="9" customFormat="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3" customFormat="1" ht="30" customHeight="1">
      <c r="A2" s="263" t="s">
        <v>50</v>
      </c>
      <c r="B2" s="263"/>
      <c r="C2" s="263"/>
      <c r="D2" s="263"/>
      <c r="E2" s="263"/>
      <c r="F2" s="263"/>
      <c r="G2" s="263"/>
      <c r="H2" s="263"/>
      <c r="I2" s="263"/>
      <c r="J2" s="6"/>
      <c r="K2" s="6"/>
      <c r="L2" s="6"/>
      <c r="M2" s="6"/>
      <c r="N2" s="6"/>
    </row>
    <row r="3" spans="1:14" s="23" customFormat="1" ht="18.75" customHeight="1">
      <c r="A3" s="21"/>
      <c r="B3" s="264"/>
      <c r="C3" s="264"/>
      <c r="D3" s="264"/>
      <c r="E3" s="264"/>
      <c r="F3" s="264"/>
      <c r="G3" s="264"/>
      <c r="H3" s="15"/>
      <c r="I3" s="15"/>
      <c r="J3" s="21"/>
      <c r="K3" s="21"/>
      <c r="L3" s="21"/>
      <c r="M3" s="21"/>
      <c r="N3" s="21"/>
    </row>
    <row r="4" spans="1:11" s="23" customFormat="1" ht="27" customHeight="1">
      <c r="A4" s="265" t="s">
        <v>107</v>
      </c>
      <c r="B4" s="265"/>
      <c r="C4" s="265"/>
      <c r="D4" s="265"/>
      <c r="E4" s="265"/>
      <c r="F4" s="265"/>
      <c r="G4" s="265"/>
      <c r="H4" s="265"/>
      <c r="I4" s="265"/>
      <c r="J4" s="21"/>
      <c r="K4" s="22"/>
    </row>
    <row r="5" spans="1:11" s="23" customFormat="1" ht="13.5" customHeight="1">
      <c r="A5" s="21"/>
      <c r="B5" s="24"/>
      <c r="C5" s="24"/>
      <c r="D5" s="24"/>
      <c r="E5" s="24"/>
      <c r="F5" s="24"/>
      <c r="G5" s="24"/>
      <c r="H5" s="24"/>
      <c r="I5" s="24"/>
      <c r="J5" s="21"/>
      <c r="K5" s="22"/>
    </row>
    <row r="6" spans="1:11" s="23" customFormat="1" ht="18.75" customHeight="1">
      <c r="A6" s="240" t="s">
        <v>240</v>
      </c>
      <c r="B6" s="240"/>
      <c r="C6" s="240"/>
      <c r="D6" s="240"/>
      <c r="E6" s="240"/>
      <c r="F6" s="240"/>
      <c r="G6" s="240"/>
      <c r="H6" s="240"/>
      <c r="I6" s="240"/>
      <c r="J6" s="21"/>
      <c r="K6" s="22"/>
    </row>
    <row r="7" spans="1:11" s="23" customFormat="1" ht="23.25" customHeight="1">
      <c r="A7" s="299" t="s">
        <v>109</v>
      </c>
      <c r="B7" s="299"/>
      <c r="C7" s="299"/>
      <c r="D7" s="299"/>
      <c r="E7" s="299"/>
      <c r="F7" s="299"/>
      <c r="G7" s="299"/>
      <c r="H7" s="299"/>
      <c r="I7" s="300"/>
      <c r="J7" s="21"/>
      <c r="K7" s="22"/>
    </row>
    <row r="8" spans="1:11" s="23" customFormat="1" ht="9" customHeight="1">
      <c r="A8" s="21"/>
      <c r="B8" s="25"/>
      <c r="C8" s="25"/>
      <c r="D8" s="25"/>
      <c r="E8" s="25"/>
      <c r="F8" s="25"/>
      <c r="G8" s="25"/>
      <c r="H8" s="25"/>
      <c r="I8" s="25"/>
      <c r="J8" s="21"/>
      <c r="K8" s="22"/>
    </row>
    <row r="9" spans="1:11" s="23" customFormat="1" ht="15.75">
      <c r="A9" s="21"/>
      <c r="B9" s="26"/>
      <c r="C9" s="27"/>
      <c r="D9" s="26"/>
      <c r="E9" s="26"/>
      <c r="F9" s="26"/>
      <c r="G9" s="28" t="s">
        <v>434</v>
      </c>
      <c r="H9" s="186"/>
      <c r="I9" s="29"/>
      <c r="J9" s="21">
        <v>0.9</v>
      </c>
      <c r="K9" s="22" t="s">
        <v>238</v>
      </c>
    </row>
    <row r="10" spans="1:11" s="39" customFormat="1" ht="12.75" customHeight="1">
      <c r="A10" s="30" t="s">
        <v>196</v>
      </c>
      <c r="B10" s="297" t="s">
        <v>0</v>
      </c>
      <c r="C10" s="298" t="s">
        <v>38</v>
      </c>
      <c r="D10" s="298" t="s">
        <v>108</v>
      </c>
      <c r="E10" s="301" t="s">
        <v>49</v>
      </c>
      <c r="F10" s="298" t="s">
        <v>425</v>
      </c>
      <c r="G10" s="298"/>
      <c r="H10" s="214" t="s">
        <v>426</v>
      </c>
      <c r="I10" s="215"/>
      <c r="J10" s="32">
        <v>1.2394</v>
      </c>
      <c r="K10" s="33" t="s">
        <v>84</v>
      </c>
    </row>
    <row r="11" spans="1:10" s="39" customFormat="1" ht="12.75" customHeight="1">
      <c r="A11" s="40" t="s">
        <v>195</v>
      </c>
      <c r="B11" s="297"/>
      <c r="C11" s="298"/>
      <c r="D11" s="298"/>
      <c r="E11" s="301"/>
      <c r="F11" s="16" t="s">
        <v>54</v>
      </c>
      <c r="G11" s="31" t="s">
        <v>42</v>
      </c>
      <c r="H11" s="16" t="s">
        <v>54</v>
      </c>
      <c r="I11" s="16" t="s">
        <v>42</v>
      </c>
      <c r="J11" s="41"/>
    </row>
    <row r="12" spans="1:11" ht="12.75" customHeight="1">
      <c r="A12" s="42"/>
      <c r="B12" s="43">
        <v>1</v>
      </c>
      <c r="C12" s="44" t="s">
        <v>1</v>
      </c>
      <c r="D12" s="45" t="s">
        <v>19</v>
      </c>
      <c r="E12" s="45" t="s">
        <v>19</v>
      </c>
      <c r="F12" s="45"/>
      <c r="G12" s="46"/>
      <c r="H12" s="47"/>
      <c r="I12" s="47"/>
      <c r="J12" s="48" t="s">
        <v>232</v>
      </c>
      <c r="K12" s="49"/>
    </row>
    <row r="13" spans="1:12" ht="12.75">
      <c r="A13" s="51" t="s">
        <v>208</v>
      </c>
      <c r="B13" s="52" t="s">
        <v>2</v>
      </c>
      <c r="C13" s="53" t="s">
        <v>55</v>
      </c>
      <c r="D13" s="54" t="s">
        <v>3</v>
      </c>
      <c r="E13" s="54">
        <v>153</v>
      </c>
      <c r="F13" s="54">
        <v>1.96</v>
      </c>
      <c r="G13" s="54">
        <f>F13*E13</f>
        <v>299.88</v>
      </c>
      <c r="H13" s="54">
        <f>ROUND(F13*(100+$E$176)%,2)</f>
        <v>1.96</v>
      </c>
      <c r="I13" s="54">
        <f>H13*E13</f>
        <v>299.88</v>
      </c>
      <c r="J13" s="55">
        <v>2.18</v>
      </c>
      <c r="K13" s="54">
        <v>1.96</v>
      </c>
      <c r="L13" s="56"/>
    </row>
    <row r="14" spans="1:11" s="59" customFormat="1" ht="12.75">
      <c r="A14" s="57"/>
      <c r="B14" s="58"/>
      <c r="C14" s="59" t="s">
        <v>110</v>
      </c>
      <c r="D14" s="46"/>
      <c r="E14" s="46"/>
      <c r="F14" s="46"/>
      <c r="G14" s="46">
        <f>SUM(G13:G13)</f>
        <v>299.88</v>
      </c>
      <c r="H14" s="46"/>
      <c r="I14" s="46">
        <f>SUM(I13)</f>
        <v>299.88</v>
      </c>
      <c r="J14" s="60"/>
      <c r="K14" s="46"/>
    </row>
    <row r="15" spans="1:11" ht="12.75">
      <c r="A15" s="51"/>
      <c r="B15" s="58"/>
      <c r="C15" s="59"/>
      <c r="D15" s="46"/>
      <c r="E15" s="46"/>
      <c r="F15" s="46"/>
      <c r="G15" s="46"/>
      <c r="H15" s="46"/>
      <c r="I15" s="46"/>
      <c r="J15" s="60"/>
      <c r="K15" s="46"/>
    </row>
    <row r="16" spans="1:11" ht="12.75">
      <c r="A16" s="51"/>
      <c r="B16" s="61">
        <v>2</v>
      </c>
      <c r="C16" s="44" t="s">
        <v>81</v>
      </c>
      <c r="D16" s="62"/>
      <c r="E16" s="63"/>
      <c r="F16" s="63"/>
      <c r="G16" s="63"/>
      <c r="H16" s="63"/>
      <c r="I16" s="63"/>
      <c r="J16" s="64"/>
      <c r="K16" s="63"/>
    </row>
    <row r="17" spans="1:11" ht="12.75">
      <c r="A17" s="51" t="s">
        <v>209</v>
      </c>
      <c r="B17" s="65" t="s">
        <v>4</v>
      </c>
      <c r="C17" s="66" t="s">
        <v>123</v>
      </c>
      <c r="D17" s="67" t="s">
        <v>5</v>
      </c>
      <c r="E17" s="5">
        <v>54</v>
      </c>
      <c r="F17" s="54">
        <v>21.46</v>
      </c>
      <c r="G17" s="54">
        <f aca="true" t="shared" si="0" ref="G17:G27">F17*E17</f>
        <v>1158.8400000000001</v>
      </c>
      <c r="H17" s="54">
        <f aca="true" t="shared" si="1" ref="H17:H27">ROUND(F17*(100+$E$176)%,2)</f>
        <v>21.46</v>
      </c>
      <c r="I17" s="54">
        <f aca="true" t="shared" si="2" ref="I17:I27">H17*E17</f>
        <v>1158.8400000000001</v>
      </c>
      <c r="J17" s="7">
        <v>23.84</v>
      </c>
      <c r="K17" s="54">
        <v>21.46</v>
      </c>
    </row>
    <row r="18" spans="1:11" ht="12.75">
      <c r="A18" s="51">
        <v>53180</v>
      </c>
      <c r="B18" s="65" t="s">
        <v>6</v>
      </c>
      <c r="C18" s="50" t="s">
        <v>56</v>
      </c>
      <c r="D18" s="67" t="s">
        <v>7</v>
      </c>
      <c r="E18" s="5">
        <v>12</v>
      </c>
      <c r="F18" s="54">
        <v>9.14</v>
      </c>
      <c r="G18" s="54">
        <f t="shared" si="0"/>
        <v>109.68</v>
      </c>
      <c r="H18" s="54">
        <f t="shared" si="1"/>
        <v>9.14</v>
      </c>
      <c r="I18" s="54">
        <f t="shared" si="2"/>
        <v>109.68</v>
      </c>
      <c r="J18" s="7">
        <v>10.15</v>
      </c>
      <c r="K18" s="54">
        <v>9.14</v>
      </c>
    </row>
    <row r="19" spans="1:11" ht="12.75">
      <c r="A19" s="51">
        <v>53528</v>
      </c>
      <c r="B19" s="65" t="s">
        <v>8</v>
      </c>
      <c r="C19" s="50" t="s">
        <v>57</v>
      </c>
      <c r="D19" s="67" t="s">
        <v>3</v>
      </c>
      <c r="E19" s="49">
        <v>27</v>
      </c>
      <c r="F19" s="54">
        <v>3.65</v>
      </c>
      <c r="G19" s="54">
        <f t="shared" si="0"/>
        <v>98.55</v>
      </c>
      <c r="H19" s="54">
        <f t="shared" si="1"/>
        <v>3.65</v>
      </c>
      <c r="I19" s="54">
        <f t="shared" si="2"/>
        <v>98.55</v>
      </c>
      <c r="J19" s="68">
        <v>4.06</v>
      </c>
      <c r="K19" s="54">
        <v>3.65</v>
      </c>
    </row>
    <row r="20" spans="1:11" ht="25.5">
      <c r="A20" s="51" t="s">
        <v>233</v>
      </c>
      <c r="B20" s="65" t="s">
        <v>9</v>
      </c>
      <c r="C20" s="69" t="s">
        <v>58</v>
      </c>
      <c r="D20" s="67" t="s">
        <v>3</v>
      </c>
      <c r="E20" s="49">
        <v>27</v>
      </c>
      <c r="F20" s="54">
        <v>14.33</v>
      </c>
      <c r="G20" s="54">
        <f t="shared" si="0"/>
        <v>386.91</v>
      </c>
      <c r="H20" s="54">
        <f t="shared" si="1"/>
        <v>14.33</v>
      </c>
      <c r="I20" s="54">
        <f t="shared" si="2"/>
        <v>386.91</v>
      </c>
      <c r="J20" s="68">
        <v>15.92</v>
      </c>
      <c r="K20" s="54">
        <v>14.33</v>
      </c>
    </row>
    <row r="21" spans="1:11" ht="12.75">
      <c r="A21" s="51" t="s">
        <v>210</v>
      </c>
      <c r="B21" s="65" t="s">
        <v>10</v>
      </c>
      <c r="C21" s="70" t="s">
        <v>96</v>
      </c>
      <c r="D21" s="67" t="s">
        <v>7</v>
      </c>
      <c r="E21" s="49">
        <v>6</v>
      </c>
      <c r="F21" s="54">
        <v>263.49</v>
      </c>
      <c r="G21" s="54">
        <f t="shared" si="0"/>
        <v>1580.94</v>
      </c>
      <c r="H21" s="54">
        <f t="shared" si="1"/>
        <v>263.49</v>
      </c>
      <c r="I21" s="54">
        <f t="shared" si="2"/>
        <v>1580.94</v>
      </c>
      <c r="J21" s="68">
        <f>251.43+41.34</f>
        <v>292.77</v>
      </c>
      <c r="K21" s="54">
        <v>263.49</v>
      </c>
    </row>
    <row r="22" spans="1:11" ht="12.75">
      <c r="A22" s="51">
        <v>23423</v>
      </c>
      <c r="B22" s="65" t="s">
        <v>11</v>
      </c>
      <c r="C22" s="71" t="s">
        <v>59</v>
      </c>
      <c r="D22" s="67" t="s">
        <v>3</v>
      </c>
      <c r="E22" s="49">
        <v>54</v>
      </c>
      <c r="F22" s="54">
        <v>18.72</v>
      </c>
      <c r="G22" s="54">
        <f t="shared" si="0"/>
        <v>1010.8799999999999</v>
      </c>
      <c r="H22" s="54">
        <f t="shared" si="1"/>
        <v>18.72</v>
      </c>
      <c r="I22" s="54">
        <f t="shared" si="2"/>
        <v>1010.8799999999999</v>
      </c>
      <c r="J22" s="68">
        <v>20.8</v>
      </c>
      <c r="K22" s="54">
        <v>18.72</v>
      </c>
    </row>
    <row r="23" spans="1:11" ht="25.5">
      <c r="A23" s="51" t="s">
        <v>211</v>
      </c>
      <c r="B23" s="65" t="s">
        <v>12</v>
      </c>
      <c r="C23" s="71" t="s">
        <v>124</v>
      </c>
      <c r="D23" s="67" t="s">
        <v>44</v>
      </c>
      <c r="E23" s="5">
        <v>784</v>
      </c>
      <c r="F23" s="54">
        <v>6.45</v>
      </c>
      <c r="G23" s="54">
        <f t="shared" si="0"/>
        <v>5056.8</v>
      </c>
      <c r="H23" s="54">
        <f t="shared" si="1"/>
        <v>6.45</v>
      </c>
      <c r="I23" s="54">
        <f t="shared" si="2"/>
        <v>5056.8</v>
      </c>
      <c r="J23" s="7">
        <v>7.17</v>
      </c>
      <c r="K23" s="54">
        <v>6.45</v>
      </c>
    </row>
    <row r="24" spans="1:11" ht="12.75">
      <c r="A24" s="51" t="s">
        <v>214</v>
      </c>
      <c r="B24" s="65" t="s">
        <v>13</v>
      </c>
      <c r="C24" s="50" t="s">
        <v>60</v>
      </c>
      <c r="D24" s="67" t="s">
        <v>7</v>
      </c>
      <c r="E24" s="49">
        <v>5</v>
      </c>
      <c r="F24" s="54">
        <v>10.97</v>
      </c>
      <c r="G24" s="54">
        <f t="shared" si="0"/>
        <v>54.85</v>
      </c>
      <c r="H24" s="54">
        <f t="shared" si="1"/>
        <v>10.97</v>
      </c>
      <c r="I24" s="54">
        <f t="shared" si="2"/>
        <v>54.85</v>
      </c>
      <c r="J24" s="68">
        <v>12.19</v>
      </c>
      <c r="K24" s="54">
        <v>10.97</v>
      </c>
    </row>
    <row r="25" spans="1:11" ht="12.75">
      <c r="A25" s="51">
        <v>6519</v>
      </c>
      <c r="B25" s="65" t="s">
        <v>126</v>
      </c>
      <c r="C25" s="72" t="s">
        <v>366</v>
      </c>
      <c r="D25" s="73" t="s">
        <v>3</v>
      </c>
      <c r="E25" s="74">
        <v>40</v>
      </c>
      <c r="F25" s="54">
        <v>79.7</v>
      </c>
      <c r="G25" s="54">
        <f t="shared" si="0"/>
        <v>3188</v>
      </c>
      <c r="H25" s="54">
        <f t="shared" si="1"/>
        <v>79.7</v>
      </c>
      <c r="I25" s="54">
        <f t="shared" si="2"/>
        <v>3188</v>
      </c>
      <c r="J25" s="75">
        <v>88.56</v>
      </c>
      <c r="K25" s="54">
        <v>79.7</v>
      </c>
    </row>
    <row r="26" spans="1:11" ht="12.75">
      <c r="A26" s="51" t="s">
        <v>212</v>
      </c>
      <c r="B26" s="65" t="s">
        <v>127</v>
      </c>
      <c r="C26" s="72" t="s">
        <v>125</v>
      </c>
      <c r="D26" s="73" t="s">
        <v>3</v>
      </c>
      <c r="E26" s="74">
        <v>19</v>
      </c>
      <c r="F26" s="54">
        <v>35.77</v>
      </c>
      <c r="G26" s="54">
        <f t="shared" si="0"/>
        <v>679.6300000000001</v>
      </c>
      <c r="H26" s="54">
        <f t="shared" si="1"/>
        <v>35.77</v>
      </c>
      <c r="I26" s="54">
        <f t="shared" si="2"/>
        <v>679.6300000000001</v>
      </c>
      <c r="J26" s="75">
        <v>39.74</v>
      </c>
      <c r="K26" s="54">
        <v>35.77</v>
      </c>
    </row>
    <row r="27" spans="1:11" ht="12.75">
      <c r="A27" s="51" t="s">
        <v>213</v>
      </c>
      <c r="B27" s="65" t="s">
        <v>191</v>
      </c>
      <c r="C27" s="76" t="s">
        <v>197</v>
      </c>
      <c r="D27" s="73" t="s">
        <v>3</v>
      </c>
      <c r="E27" s="74">
        <v>168</v>
      </c>
      <c r="F27" s="54">
        <v>20.02</v>
      </c>
      <c r="G27" s="54">
        <f t="shared" si="0"/>
        <v>3363.36</v>
      </c>
      <c r="H27" s="54">
        <f t="shared" si="1"/>
        <v>20.02</v>
      </c>
      <c r="I27" s="54">
        <f t="shared" si="2"/>
        <v>3363.36</v>
      </c>
      <c r="J27" s="75">
        <v>22.24</v>
      </c>
      <c r="K27" s="54">
        <v>20.02</v>
      </c>
    </row>
    <row r="28" spans="1:46" ht="12.75">
      <c r="A28" s="51"/>
      <c r="B28" s="65"/>
      <c r="C28" s="59" t="s">
        <v>111</v>
      </c>
      <c r="D28" s="67"/>
      <c r="E28" s="49"/>
      <c r="F28" s="54"/>
      <c r="G28" s="46">
        <f>SUM(G17:G27)</f>
        <v>16688.440000000002</v>
      </c>
      <c r="H28" s="46"/>
      <c r="I28" s="46">
        <f>SUM(I17:I27)</f>
        <v>16688.440000000002</v>
      </c>
      <c r="J28" s="77"/>
      <c r="K28" s="63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</row>
    <row r="29" spans="1:11" ht="12.75">
      <c r="A29" s="51"/>
      <c r="B29" s="65" t="s">
        <v>19</v>
      </c>
      <c r="D29" s="67"/>
      <c r="E29" s="49"/>
      <c r="F29" s="54"/>
      <c r="G29" s="54"/>
      <c r="H29" s="54"/>
      <c r="I29" s="54"/>
      <c r="J29" s="78"/>
      <c r="K29" s="49"/>
    </row>
    <row r="30" spans="1:11" ht="12.75">
      <c r="A30" s="51"/>
      <c r="B30" s="61">
        <v>3</v>
      </c>
      <c r="C30" s="44" t="s">
        <v>61</v>
      </c>
      <c r="D30" s="62"/>
      <c r="E30" s="63"/>
      <c r="F30" s="54"/>
      <c r="G30" s="46"/>
      <c r="H30" s="46"/>
      <c r="I30" s="46"/>
      <c r="J30" s="79"/>
      <c r="K30" s="49"/>
    </row>
    <row r="31" spans="1:11" ht="12.75">
      <c r="A31" s="51" t="s">
        <v>215</v>
      </c>
      <c r="B31" s="65" t="s">
        <v>14</v>
      </c>
      <c r="C31" s="70" t="s">
        <v>96</v>
      </c>
      <c r="D31" s="67" t="s">
        <v>7</v>
      </c>
      <c r="E31" s="49">
        <v>6</v>
      </c>
      <c r="F31" s="49">
        <v>298.5</v>
      </c>
      <c r="G31" s="54">
        <f>F31*E31</f>
        <v>1791</v>
      </c>
      <c r="H31" s="54">
        <f>ROUND(F31*(100+$E$176)%,2)</f>
        <v>298.5</v>
      </c>
      <c r="I31" s="54">
        <f>H31*E31</f>
        <v>1791</v>
      </c>
      <c r="J31" s="68">
        <f>251.43+80.24</f>
        <v>331.67</v>
      </c>
      <c r="K31" s="49">
        <v>298.5</v>
      </c>
    </row>
    <row r="32" spans="1:12" ht="12.75">
      <c r="A32" s="51" t="s">
        <v>216</v>
      </c>
      <c r="B32" s="65" t="s">
        <v>15</v>
      </c>
      <c r="C32" s="51" t="s">
        <v>62</v>
      </c>
      <c r="D32" s="67" t="s">
        <v>3</v>
      </c>
      <c r="E32" s="49">
        <v>98</v>
      </c>
      <c r="F32" s="49">
        <v>31.88</v>
      </c>
      <c r="G32" s="54">
        <f>F32*E32</f>
        <v>3124.24</v>
      </c>
      <c r="H32" s="54">
        <f>ROUND(F32*(100+$E$176)%,2)</f>
        <v>31.88</v>
      </c>
      <c r="I32" s="54">
        <f>H32*E32</f>
        <v>3124.24</v>
      </c>
      <c r="J32" s="68">
        <v>35.42</v>
      </c>
      <c r="K32" s="49">
        <v>31.88</v>
      </c>
      <c r="L32" s="56"/>
    </row>
    <row r="33" spans="1:11" s="3" customFormat="1" ht="25.5">
      <c r="A33" s="1" t="s">
        <v>368</v>
      </c>
      <c r="B33" s="65" t="s">
        <v>16</v>
      </c>
      <c r="C33" s="80" t="s">
        <v>369</v>
      </c>
      <c r="D33" s="81" t="s">
        <v>3</v>
      </c>
      <c r="E33" s="74">
        <v>35</v>
      </c>
      <c r="F33" s="2">
        <v>36.63</v>
      </c>
      <c r="G33" s="54">
        <f>F33*E33</f>
        <v>1282.0500000000002</v>
      </c>
      <c r="H33" s="54">
        <f>ROUND(F33*(100+$E$176)%,2)</f>
        <v>36.63</v>
      </c>
      <c r="I33" s="54">
        <f>H33*E33</f>
        <v>1282.0500000000002</v>
      </c>
      <c r="J33" s="8">
        <f>36.63</f>
        <v>36.63</v>
      </c>
      <c r="K33" s="2">
        <v>36.63</v>
      </c>
    </row>
    <row r="34" spans="1:10" ht="12.75">
      <c r="A34" s="51"/>
      <c r="B34" s="65"/>
      <c r="C34" s="59" t="s">
        <v>112</v>
      </c>
      <c r="D34" s="67"/>
      <c r="E34" s="5"/>
      <c r="G34" s="46">
        <f>SUM(G31:G33)</f>
        <v>6197.29</v>
      </c>
      <c r="H34" s="46"/>
      <c r="I34" s="46">
        <f>SUM(I31:I33)</f>
        <v>6197.29</v>
      </c>
      <c r="J34" s="82"/>
    </row>
    <row r="35" spans="1:11" ht="12.75">
      <c r="A35" s="51"/>
      <c r="B35" s="65"/>
      <c r="D35" s="67"/>
      <c r="E35" s="49"/>
      <c r="F35" s="54"/>
      <c r="G35" s="54"/>
      <c r="H35" s="54"/>
      <c r="I35" s="54"/>
      <c r="J35" s="78"/>
      <c r="K35" s="67"/>
    </row>
    <row r="36" spans="1:11" ht="12.75">
      <c r="A36" s="51"/>
      <c r="B36" s="61">
        <v>4</v>
      </c>
      <c r="C36" s="44" t="s">
        <v>63</v>
      </c>
      <c r="D36" s="62"/>
      <c r="E36" s="63"/>
      <c r="F36" s="54"/>
      <c r="G36" s="46"/>
      <c r="H36" s="46"/>
      <c r="I36" s="46"/>
      <c r="J36" s="78"/>
      <c r="K36" s="54"/>
    </row>
    <row r="37" spans="1:11" ht="24.75" customHeight="1">
      <c r="A37" s="51"/>
      <c r="B37" s="52" t="s">
        <v>17</v>
      </c>
      <c r="C37" s="83" t="s">
        <v>129</v>
      </c>
      <c r="D37" s="62"/>
      <c r="E37" s="63"/>
      <c r="F37" s="54"/>
      <c r="G37" s="46"/>
      <c r="H37" s="46"/>
      <c r="I37" s="46"/>
      <c r="J37" s="78"/>
      <c r="K37" s="54"/>
    </row>
    <row r="38" spans="1:11" ht="12.75">
      <c r="A38" s="51" t="s">
        <v>234</v>
      </c>
      <c r="B38" s="65"/>
      <c r="C38" s="84" t="s">
        <v>130</v>
      </c>
      <c r="D38" s="67" t="s">
        <v>3</v>
      </c>
      <c r="E38" s="49">
        <v>59</v>
      </c>
      <c r="F38" s="54">
        <v>18.57</v>
      </c>
      <c r="G38" s="54">
        <f>F38*E38</f>
        <v>1095.63</v>
      </c>
      <c r="H38" s="54">
        <f>ROUND(F38*(100+$E$176)%,2)</f>
        <v>18.57</v>
      </c>
      <c r="I38" s="54">
        <f>H38*E38</f>
        <v>1095.63</v>
      </c>
      <c r="J38" s="68">
        <v>20.63</v>
      </c>
      <c r="K38" s="54">
        <v>18.57</v>
      </c>
    </row>
    <row r="39" spans="1:11" ht="12.75">
      <c r="A39" s="51" t="s">
        <v>217</v>
      </c>
      <c r="B39" s="65"/>
      <c r="C39" s="84" t="s">
        <v>131</v>
      </c>
      <c r="D39" s="67" t="s">
        <v>3</v>
      </c>
      <c r="E39" s="49">
        <v>109</v>
      </c>
      <c r="F39" s="74">
        <v>35.53</v>
      </c>
      <c r="G39" s="54">
        <f>F39*E39</f>
        <v>3872.77</v>
      </c>
      <c r="H39" s="54">
        <f>ROUND(F39*(100+$E$176)%,2)</f>
        <v>35.53</v>
      </c>
      <c r="I39" s="54">
        <f>H39*E39</f>
        <v>3872.77</v>
      </c>
      <c r="J39" s="68">
        <v>39.48</v>
      </c>
      <c r="K39" s="74">
        <v>35.53</v>
      </c>
    </row>
    <row r="40" spans="1:11" ht="12.75">
      <c r="A40" s="51">
        <v>72244</v>
      </c>
      <c r="B40" s="65" t="s">
        <v>132</v>
      </c>
      <c r="C40" s="72" t="s">
        <v>133</v>
      </c>
      <c r="D40" s="73" t="s">
        <v>3</v>
      </c>
      <c r="E40" s="85">
        <v>14</v>
      </c>
      <c r="F40" s="74">
        <v>156.24</v>
      </c>
      <c r="G40" s="54">
        <f>F40*E40</f>
        <v>2187.36</v>
      </c>
      <c r="H40" s="54">
        <f>ROUND(F40*(100+$E$176)%,2)</f>
        <v>156.24</v>
      </c>
      <c r="I40" s="54">
        <f>H40*E40</f>
        <v>2187.36</v>
      </c>
      <c r="J40" s="86">
        <v>173.6</v>
      </c>
      <c r="K40" s="74">
        <v>156.24</v>
      </c>
    </row>
    <row r="41" spans="1:12" ht="12.75">
      <c r="A41" s="51"/>
      <c r="B41" s="65"/>
      <c r="C41" s="59" t="s">
        <v>113</v>
      </c>
      <c r="D41" s="67"/>
      <c r="E41" s="49"/>
      <c r="F41" s="54"/>
      <c r="G41" s="46">
        <f>SUM(G38:G40)</f>
        <v>7155.76</v>
      </c>
      <c r="H41" s="46"/>
      <c r="I41" s="46">
        <f>SUM(I38:I40)</f>
        <v>7155.76</v>
      </c>
      <c r="J41" s="68"/>
      <c r="K41" s="54"/>
      <c r="L41" s="56"/>
    </row>
    <row r="42" spans="1:12" ht="12.75">
      <c r="A42" s="51"/>
      <c r="B42" s="65" t="s">
        <v>19</v>
      </c>
      <c r="D42" s="67"/>
      <c r="E42" s="49"/>
      <c r="F42" s="54"/>
      <c r="G42" s="54"/>
      <c r="H42" s="54"/>
      <c r="I42" s="54"/>
      <c r="J42" s="68"/>
      <c r="K42" s="54"/>
      <c r="L42" s="56"/>
    </row>
    <row r="43" spans="1:11" ht="12.75">
      <c r="A43" s="51"/>
      <c r="B43" s="61">
        <v>5</v>
      </c>
      <c r="C43" s="44" t="s">
        <v>400</v>
      </c>
      <c r="D43" s="62"/>
      <c r="E43" s="63"/>
      <c r="F43" s="54"/>
      <c r="G43" s="46"/>
      <c r="H43" s="46"/>
      <c r="I43" s="46"/>
      <c r="J43" s="64"/>
      <c r="K43" s="54"/>
    </row>
    <row r="44" spans="1:11" s="9" customFormat="1" ht="12.75" customHeight="1">
      <c r="A44" s="87" t="s">
        <v>399</v>
      </c>
      <c r="B44" s="88" t="s">
        <v>18</v>
      </c>
      <c r="C44" s="89" t="s">
        <v>174</v>
      </c>
      <c r="D44" s="90" t="s">
        <v>44</v>
      </c>
      <c r="E44" s="91">
        <v>2657</v>
      </c>
      <c r="F44" s="74">
        <v>7.15</v>
      </c>
      <c r="G44" s="54">
        <f>F44*E44</f>
        <v>18997.55</v>
      </c>
      <c r="H44" s="54">
        <f>ROUND(F44*(100+$E$176)%,2)</f>
        <v>7.15</v>
      </c>
      <c r="I44" s="54">
        <f>H44*E44</f>
        <v>18997.55</v>
      </c>
      <c r="J44" s="92">
        <v>7.15</v>
      </c>
      <c r="K44" s="74">
        <v>7.15</v>
      </c>
    </row>
    <row r="45" spans="1:11" ht="12.75">
      <c r="A45" s="51" t="s">
        <v>219</v>
      </c>
      <c r="B45" s="52" t="s">
        <v>20</v>
      </c>
      <c r="C45" s="89" t="s">
        <v>173</v>
      </c>
      <c r="D45" s="90" t="s">
        <v>3</v>
      </c>
      <c r="E45" s="91">
        <v>182</v>
      </c>
      <c r="F45" s="74">
        <v>26.92</v>
      </c>
      <c r="G45" s="54">
        <f>F45*E45</f>
        <v>4899.4400000000005</v>
      </c>
      <c r="H45" s="54">
        <f>ROUND(F45*(100+$E$176)%,2)</f>
        <v>26.92</v>
      </c>
      <c r="I45" s="54">
        <f>H45*E45</f>
        <v>4899.4400000000005</v>
      </c>
      <c r="J45" s="92">
        <v>29.91</v>
      </c>
      <c r="K45" s="74">
        <v>26.92</v>
      </c>
    </row>
    <row r="46" spans="1:11" ht="12.75">
      <c r="A46" s="51" t="s">
        <v>220</v>
      </c>
      <c r="B46" s="52" t="s">
        <v>21</v>
      </c>
      <c r="C46" s="93" t="s">
        <v>134</v>
      </c>
      <c r="D46" s="90" t="s">
        <v>5</v>
      </c>
      <c r="E46" s="91">
        <v>42</v>
      </c>
      <c r="F46" s="74">
        <v>11.26</v>
      </c>
      <c r="G46" s="54">
        <f>F46*E46</f>
        <v>472.92</v>
      </c>
      <c r="H46" s="54">
        <f>ROUND(F46*(100+$E$176)%,2)</f>
        <v>11.26</v>
      </c>
      <c r="I46" s="54">
        <f>H46*E46</f>
        <v>472.92</v>
      </c>
      <c r="J46" s="92">
        <v>12.51</v>
      </c>
      <c r="K46" s="74">
        <v>11.26</v>
      </c>
    </row>
    <row r="47" spans="1:11" ht="12.75">
      <c r="A47" s="51" t="s">
        <v>221</v>
      </c>
      <c r="B47" s="52" t="s">
        <v>135</v>
      </c>
      <c r="C47" s="94" t="s">
        <v>206</v>
      </c>
      <c r="D47" s="95" t="s">
        <v>5</v>
      </c>
      <c r="E47" s="54">
        <v>13</v>
      </c>
      <c r="F47" s="54">
        <v>29.66</v>
      </c>
      <c r="G47" s="54">
        <f>F47*E47</f>
        <v>385.58</v>
      </c>
      <c r="H47" s="54">
        <f>ROUND(F47*(100+$E$176)%,2)</f>
        <v>29.66</v>
      </c>
      <c r="I47" s="54">
        <f>H47*E47</f>
        <v>385.58</v>
      </c>
      <c r="J47" s="75">
        <v>32.95</v>
      </c>
      <c r="K47" s="54">
        <v>29.66</v>
      </c>
    </row>
    <row r="48" spans="1:11" ht="12.75">
      <c r="A48" s="51"/>
      <c r="B48" s="52"/>
      <c r="C48" s="59" t="s">
        <v>114</v>
      </c>
      <c r="D48" s="95"/>
      <c r="E48" s="54"/>
      <c r="F48" s="54"/>
      <c r="G48" s="46">
        <f>SUM(G44:G47)</f>
        <v>24755.489999999998</v>
      </c>
      <c r="H48" s="46"/>
      <c r="I48" s="46">
        <f>SUM(I44:I47)</f>
        <v>24755.489999999998</v>
      </c>
      <c r="J48" s="82"/>
      <c r="K48" s="54"/>
    </row>
    <row r="49" spans="1:11" ht="12.75">
      <c r="A49" s="51"/>
      <c r="B49" s="61"/>
      <c r="C49" s="44"/>
      <c r="D49" s="62"/>
      <c r="E49" s="63"/>
      <c r="F49" s="54"/>
      <c r="G49" s="54"/>
      <c r="H49" s="54"/>
      <c r="I49" s="54"/>
      <c r="J49" s="78"/>
      <c r="K49" s="54"/>
    </row>
    <row r="50" spans="1:11" ht="12.75">
      <c r="A50" s="51"/>
      <c r="B50" s="61">
        <v>6</v>
      </c>
      <c r="C50" s="44" t="s">
        <v>82</v>
      </c>
      <c r="D50" s="62"/>
      <c r="E50" s="63"/>
      <c r="F50" s="54"/>
      <c r="G50" s="46"/>
      <c r="H50" s="46"/>
      <c r="I50" s="46"/>
      <c r="J50" s="79"/>
      <c r="K50" s="54"/>
    </row>
    <row r="51" spans="1:11" ht="15" customHeight="1">
      <c r="A51" s="51"/>
      <c r="B51" s="52" t="s">
        <v>22</v>
      </c>
      <c r="C51" s="96" t="s">
        <v>136</v>
      </c>
      <c r="D51" s="95"/>
      <c r="E51" s="54"/>
      <c r="F51" s="54"/>
      <c r="G51" s="54"/>
      <c r="H51" s="54"/>
      <c r="I51" s="54"/>
      <c r="J51" s="79"/>
      <c r="K51" s="54"/>
    </row>
    <row r="52" spans="1:11" ht="12.75">
      <c r="A52" s="51">
        <v>66959</v>
      </c>
      <c r="B52" s="52"/>
      <c r="C52" s="97" t="s">
        <v>142</v>
      </c>
      <c r="D52" s="95" t="s">
        <v>65</v>
      </c>
      <c r="E52" s="54">
        <v>2</v>
      </c>
      <c r="F52" s="54">
        <v>181.51</v>
      </c>
      <c r="G52" s="54">
        <f aca="true" t="shared" si="3" ref="G52:G57">F52*E52</f>
        <v>363.02</v>
      </c>
      <c r="H52" s="54">
        <f aca="true" t="shared" si="4" ref="H52:H57">ROUND(F52*(100+$E$176)%,2)</f>
        <v>181.51</v>
      </c>
      <c r="I52" s="54">
        <f aca="true" t="shared" si="5" ref="I52:I57">H52*E52</f>
        <v>363.02</v>
      </c>
      <c r="J52" s="55">
        <v>201.68</v>
      </c>
      <c r="K52" s="54">
        <v>181.51</v>
      </c>
    </row>
    <row r="53" spans="1:12" ht="12.75">
      <c r="A53" s="51">
        <v>66959</v>
      </c>
      <c r="B53" s="52"/>
      <c r="C53" s="97" t="s">
        <v>137</v>
      </c>
      <c r="D53" s="95" t="s">
        <v>65</v>
      </c>
      <c r="E53" s="54">
        <v>2</v>
      </c>
      <c r="F53" s="54">
        <v>231.93</v>
      </c>
      <c r="G53" s="54">
        <f t="shared" si="3"/>
        <v>463.86</v>
      </c>
      <c r="H53" s="54">
        <f t="shared" si="4"/>
        <v>231.93</v>
      </c>
      <c r="I53" s="54">
        <f t="shared" si="5"/>
        <v>463.86</v>
      </c>
      <c r="J53" s="55">
        <v>257.7</v>
      </c>
      <c r="K53" s="54">
        <v>231.93</v>
      </c>
      <c r="L53" s="56"/>
    </row>
    <row r="54" spans="1:12" ht="12.75">
      <c r="A54" s="51">
        <v>66959</v>
      </c>
      <c r="B54" s="52"/>
      <c r="C54" s="97" t="s">
        <v>138</v>
      </c>
      <c r="D54" s="95" t="s">
        <v>65</v>
      </c>
      <c r="E54" s="54">
        <v>3</v>
      </c>
      <c r="F54" s="54">
        <v>257.14</v>
      </c>
      <c r="G54" s="54">
        <f t="shared" si="3"/>
        <v>771.42</v>
      </c>
      <c r="H54" s="54">
        <f t="shared" si="4"/>
        <v>257.14</v>
      </c>
      <c r="I54" s="54">
        <f t="shared" si="5"/>
        <v>771.42</v>
      </c>
      <c r="J54" s="55">
        <v>285.71</v>
      </c>
      <c r="K54" s="54">
        <v>257.14</v>
      </c>
      <c r="L54" s="56"/>
    </row>
    <row r="55" spans="1:12" ht="12.75">
      <c r="A55" s="51" t="s">
        <v>218</v>
      </c>
      <c r="B55" s="52" t="s">
        <v>23</v>
      </c>
      <c r="C55" s="96" t="s">
        <v>148</v>
      </c>
      <c r="D55" s="95" t="s">
        <v>43</v>
      </c>
      <c r="E55" s="54">
        <v>1</v>
      </c>
      <c r="F55" s="54">
        <v>650</v>
      </c>
      <c r="G55" s="54">
        <f t="shared" si="3"/>
        <v>650</v>
      </c>
      <c r="H55" s="54">
        <f t="shared" si="4"/>
        <v>650</v>
      </c>
      <c r="I55" s="54">
        <f t="shared" si="5"/>
        <v>650</v>
      </c>
      <c r="J55" s="55">
        <v>800</v>
      </c>
      <c r="K55" s="54">
        <v>650</v>
      </c>
      <c r="L55" s="56"/>
    </row>
    <row r="56" spans="1:11" ht="12.75">
      <c r="A56" s="51" t="s">
        <v>222</v>
      </c>
      <c r="B56" s="52" t="s">
        <v>24</v>
      </c>
      <c r="C56" s="53" t="s">
        <v>140</v>
      </c>
      <c r="D56" s="95" t="s">
        <v>65</v>
      </c>
      <c r="E56" s="54">
        <v>2</v>
      </c>
      <c r="F56" s="54">
        <v>283.13</v>
      </c>
      <c r="G56" s="54">
        <f t="shared" si="3"/>
        <v>566.26</v>
      </c>
      <c r="H56" s="54">
        <f t="shared" si="4"/>
        <v>283.13</v>
      </c>
      <c r="I56" s="54">
        <f t="shared" si="5"/>
        <v>566.26</v>
      </c>
      <c r="J56" s="55">
        <v>314.59</v>
      </c>
      <c r="K56" s="54">
        <v>283.13</v>
      </c>
    </row>
    <row r="57" spans="1:11" ht="25.5">
      <c r="A57" s="87" t="s">
        <v>218</v>
      </c>
      <c r="B57" s="52" t="s">
        <v>141</v>
      </c>
      <c r="C57" s="98" t="s">
        <v>139</v>
      </c>
      <c r="D57" s="95" t="s">
        <v>65</v>
      </c>
      <c r="E57" s="99">
        <v>4</v>
      </c>
      <c r="F57" s="74">
        <v>580</v>
      </c>
      <c r="G57" s="54">
        <f t="shared" si="3"/>
        <v>2320</v>
      </c>
      <c r="H57" s="54">
        <f t="shared" si="4"/>
        <v>580</v>
      </c>
      <c r="I57" s="54">
        <f t="shared" si="5"/>
        <v>2320</v>
      </c>
      <c r="J57" s="100">
        <v>550</v>
      </c>
      <c r="K57" s="101">
        <v>580</v>
      </c>
    </row>
    <row r="58" spans="1:11" ht="12.75">
      <c r="A58" s="51"/>
      <c r="B58" s="52"/>
      <c r="C58" s="59" t="s">
        <v>115</v>
      </c>
      <c r="D58" s="95"/>
      <c r="E58" s="99"/>
      <c r="F58" s="54"/>
      <c r="G58" s="46">
        <f>SUM(G52:G57)</f>
        <v>5134.56</v>
      </c>
      <c r="H58" s="46"/>
      <c r="I58" s="46">
        <f>SUM(I52:I57)</f>
        <v>5134.56</v>
      </c>
      <c r="J58" s="102" t="s">
        <v>236</v>
      </c>
      <c r="K58" s="103"/>
    </row>
    <row r="59" spans="1:12" ht="12.75">
      <c r="A59" s="51"/>
      <c r="B59" s="65"/>
      <c r="D59" s="67"/>
      <c r="E59" s="49"/>
      <c r="F59" s="54"/>
      <c r="G59" s="54"/>
      <c r="H59" s="54"/>
      <c r="I59" s="54"/>
      <c r="J59" s="104"/>
      <c r="K59" s="46"/>
      <c r="L59" s="56"/>
    </row>
    <row r="60" spans="1:11" ht="12.75">
      <c r="A60" s="51"/>
      <c r="B60" s="61">
        <v>7</v>
      </c>
      <c r="C60" s="44" t="s">
        <v>66</v>
      </c>
      <c r="D60" s="62"/>
      <c r="E60" s="63"/>
      <c r="F60" s="54"/>
      <c r="G60" s="46"/>
      <c r="H60" s="46"/>
      <c r="I60" s="46"/>
      <c r="J60" s="104"/>
      <c r="K60" s="54"/>
    </row>
    <row r="61" spans="1:11" ht="12.75">
      <c r="A61" s="51" t="s">
        <v>223</v>
      </c>
      <c r="B61" s="65" t="s">
        <v>25</v>
      </c>
      <c r="C61" s="70" t="s">
        <v>99</v>
      </c>
      <c r="D61" s="67" t="s">
        <v>3</v>
      </c>
      <c r="E61" s="49">
        <v>507</v>
      </c>
      <c r="F61" s="54">
        <v>2.5</v>
      </c>
      <c r="G61" s="54">
        <f>F61*E61</f>
        <v>1267.5</v>
      </c>
      <c r="H61" s="54">
        <f>ROUND(F61*(100+$E$176)%,2)</f>
        <v>2.5</v>
      </c>
      <c r="I61" s="54">
        <f>H61*E61</f>
        <v>1267.5</v>
      </c>
      <c r="J61" s="68">
        <v>2.78</v>
      </c>
      <c r="K61" s="54">
        <v>2.5</v>
      </c>
    </row>
    <row r="62" spans="1:11" ht="12.75">
      <c r="A62" s="51">
        <v>66965</v>
      </c>
      <c r="B62" s="65" t="s">
        <v>45</v>
      </c>
      <c r="C62" s="105" t="s">
        <v>97</v>
      </c>
      <c r="D62" s="67" t="s">
        <v>3</v>
      </c>
      <c r="E62" s="49">
        <v>307</v>
      </c>
      <c r="F62" s="54">
        <v>11.61</v>
      </c>
      <c r="G62" s="54">
        <f>F62*E62</f>
        <v>3564.27</v>
      </c>
      <c r="H62" s="54">
        <f>ROUND(F62*(100+$E$176)%,2)</f>
        <v>11.61</v>
      </c>
      <c r="I62" s="54">
        <f>H62*E62</f>
        <v>3564.27</v>
      </c>
      <c r="J62" s="68">
        <v>12.9</v>
      </c>
      <c r="K62" s="54">
        <v>11.61</v>
      </c>
    </row>
    <row r="63" spans="1:11" ht="12.75" customHeight="1">
      <c r="A63" s="71" t="s">
        <v>237</v>
      </c>
      <c r="B63" s="65" t="s">
        <v>46</v>
      </c>
      <c r="C63" s="70" t="s">
        <v>98</v>
      </c>
      <c r="D63" s="67" t="s">
        <v>3</v>
      </c>
      <c r="E63" s="49">
        <v>143</v>
      </c>
      <c r="F63" s="54">
        <v>12.49</v>
      </c>
      <c r="G63" s="54">
        <f>F63*E63</f>
        <v>1786.07</v>
      </c>
      <c r="H63" s="54">
        <f>ROUND(F63*(100+$E$176)%,2)</f>
        <v>12.49</v>
      </c>
      <c r="I63" s="54">
        <f>H63*E63</f>
        <v>1786.07</v>
      </c>
      <c r="J63" s="68">
        <v>13.88</v>
      </c>
      <c r="K63" s="54">
        <v>12.49</v>
      </c>
    </row>
    <row r="64" spans="1:11" ht="12.75">
      <c r="A64" s="51">
        <v>5981</v>
      </c>
      <c r="B64" s="65" t="s">
        <v>47</v>
      </c>
      <c r="C64" s="105" t="s">
        <v>198</v>
      </c>
      <c r="D64" s="67" t="s">
        <v>3</v>
      </c>
      <c r="E64" s="106">
        <v>57</v>
      </c>
      <c r="F64" s="54">
        <v>11.59</v>
      </c>
      <c r="G64" s="54">
        <f>F64*E64</f>
        <v>660.63</v>
      </c>
      <c r="H64" s="54">
        <f>ROUND(F64*(100+$E$176)%,2)</f>
        <v>11.59</v>
      </c>
      <c r="I64" s="54">
        <f>H64*E64</f>
        <v>660.63</v>
      </c>
      <c r="J64" s="107">
        <v>12.88</v>
      </c>
      <c r="K64" s="54">
        <v>11.59</v>
      </c>
    </row>
    <row r="65" spans="1:12" ht="25.5">
      <c r="A65" s="51">
        <v>68600</v>
      </c>
      <c r="B65" s="65" t="s">
        <v>48</v>
      </c>
      <c r="C65" s="80" t="s">
        <v>100</v>
      </c>
      <c r="D65" s="95" t="s">
        <v>3</v>
      </c>
      <c r="E65" s="99">
        <v>57</v>
      </c>
      <c r="F65" s="54">
        <v>23.06</v>
      </c>
      <c r="G65" s="54">
        <f>F65*E65</f>
        <v>1314.4199999999998</v>
      </c>
      <c r="H65" s="54">
        <f>ROUND(F65*(100+$E$176)%,2)</f>
        <v>23.06</v>
      </c>
      <c r="I65" s="54">
        <f>H65*E65</f>
        <v>1314.4199999999998</v>
      </c>
      <c r="J65" s="108">
        <v>25.62</v>
      </c>
      <c r="K65" s="54">
        <v>23.06</v>
      </c>
      <c r="L65" s="56"/>
    </row>
    <row r="66" spans="1:11" ht="12.75" customHeight="1">
      <c r="A66" s="51"/>
      <c r="B66" s="65"/>
      <c r="C66" s="59" t="s">
        <v>116</v>
      </c>
      <c r="D66" s="95"/>
      <c r="E66" s="99"/>
      <c r="F66" s="54"/>
      <c r="G66" s="46">
        <f>SUM(G61:G65)</f>
        <v>8592.89</v>
      </c>
      <c r="H66" s="46"/>
      <c r="I66" s="46">
        <f>SUM(I61:I65)</f>
        <v>8592.89</v>
      </c>
      <c r="J66" s="109"/>
      <c r="K66" s="54"/>
    </row>
    <row r="67" spans="1:11" ht="12.75">
      <c r="A67" s="51"/>
      <c r="B67" s="65"/>
      <c r="D67" s="67"/>
      <c r="E67" s="49"/>
      <c r="F67" s="54"/>
      <c r="G67" s="54"/>
      <c r="H67" s="54"/>
      <c r="I67" s="54"/>
      <c r="J67" s="68"/>
      <c r="K67" s="54"/>
    </row>
    <row r="68" spans="1:11" ht="12.75">
      <c r="A68" s="51"/>
      <c r="B68" s="61">
        <v>8</v>
      </c>
      <c r="C68" s="44" t="s">
        <v>70</v>
      </c>
      <c r="D68" s="62"/>
      <c r="E68" s="63"/>
      <c r="F68" s="54"/>
      <c r="G68" s="46"/>
      <c r="H68" s="46"/>
      <c r="I68" s="46"/>
      <c r="J68" s="64"/>
      <c r="K68" s="54"/>
    </row>
    <row r="69" spans="1:11" ht="12.75">
      <c r="A69" s="51" t="s">
        <v>224</v>
      </c>
      <c r="B69" s="65" t="s">
        <v>26</v>
      </c>
      <c r="C69" s="110" t="s">
        <v>101</v>
      </c>
      <c r="D69" s="67" t="s">
        <v>3</v>
      </c>
      <c r="E69" s="49">
        <v>26</v>
      </c>
      <c r="F69" s="54">
        <v>15.53</v>
      </c>
      <c r="G69" s="54">
        <f>F69*E69</f>
        <v>403.78</v>
      </c>
      <c r="H69" s="54">
        <f>ROUND(F69*(100+$E$176)%,2)</f>
        <v>15.53</v>
      </c>
      <c r="I69" s="54">
        <f>H69*E69</f>
        <v>403.78</v>
      </c>
      <c r="J69" s="68">
        <v>17.26</v>
      </c>
      <c r="K69" s="54">
        <v>15.53</v>
      </c>
    </row>
    <row r="70" spans="1:11" ht="12.75">
      <c r="A70" s="51" t="s">
        <v>225</v>
      </c>
      <c r="B70" s="65" t="s">
        <v>67</v>
      </c>
      <c r="C70" s="94" t="s">
        <v>102</v>
      </c>
      <c r="D70" s="111" t="s">
        <v>103</v>
      </c>
      <c r="E70" s="49">
        <v>28</v>
      </c>
      <c r="F70" s="54">
        <v>7.07</v>
      </c>
      <c r="G70" s="54">
        <f>F70*E70</f>
        <v>197.96</v>
      </c>
      <c r="H70" s="54">
        <f>ROUND(F70*(100+$E$176)%,2)</f>
        <v>7.07</v>
      </c>
      <c r="I70" s="54">
        <f>H70*E70</f>
        <v>197.96</v>
      </c>
      <c r="J70" s="68">
        <v>7.85</v>
      </c>
      <c r="K70" s="54">
        <v>7.07</v>
      </c>
    </row>
    <row r="71" spans="1:11" ht="25.5">
      <c r="A71" s="51" t="s">
        <v>226</v>
      </c>
      <c r="B71" s="65" t="s">
        <v>68</v>
      </c>
      <c r="C71" s="69" t="s">
        <v>105</v>
      </c>
      <c r="D71" s="67" t="s">
        <v>3</v>
      </c>
      <c r="E71" s="49">
        <v>114</v>
      </c>
      <c r="F71" s="54">
        <v>26.76</v>
      </c>
      <c r="G71" s="54">
        <f>F71*E71</f>
        <v>3050.6400000000003</v>
      </c>
      <c r="H71" s="54">
        <f>ROUND(F71*(100+$E$176)%,2)</f>
        <v>26.76</v>
      </c>
      <c r="I71" s="54">
        <f>H71*E71</f>
        <v>3050.6400000000003</v>
      </c>
      <c r="J71" s="68">
        <v>29.73</v>
      </c>
      <c r="K71" s="54">
        <v>26.76</v>
      </c>
    </row>
    <row r="72" spans="1:11" s="113" customFormat="1" ht="13.5" customHeight="1">
      <c r="A72" s="70" t="s">
        <v>227</v>
      </c>
      <c r="B72" s="65" t="s">
        <v>69</v>
      </c>
      <c r="C72" s="50" t="s">
        <v>202</v>
      </c>
      <c r="D72" s="67" t="s">
        <v>5</v>
      </c>
      <c r="E72" s="49">
        <v>56</v>
      </c>
      <c r="F72" s="112">
        <v>6.13</v>
      </c>
      <c r="G72" s="54">
        <f>F72*E72</f>
        <v>343.28</v>
      </c>
      <c r="H72" s="54">
        <f>ROUND(F72*(100+$E$176)%,2)</f>
        <v>6.13</v>
      </c>
      <c r="I72" s="54">
        <f>H72*E72</f>
        <v>343.28</v>
      </c>
      <c r="J72" s="68">
        <v>6.81</v>
      </c>
      <c r="K72" s="112">
        <v>6.13</v>
      </c>
    </row>
    <row r="73" spans="1:11" s="113" customFormat="1" ht="29.25" customHeight="1">
      <c r="A73" s="70" t="s">
        <v>228</v>
      </c>
      <c r="B73" s="65" t="s">
        <v>104</v>
      </c>
      <c r="C73" s="80" t="s">
        <v>106</v>
      </c>
      <c r="D73" s="67" t="s">
        <v>3</v>
      </c>
      <c r="E73" s="49">
        <v>29</v>
      </c>
      <c r="F73" s="112">
        <v>20.35</v>
      </c>
      <c r="G73" s="54">
        <f>F73*E73</f>
        <v>590.1500000000001</v>
      </c>
      <c r="H73" s="54">
        <f>ROUND(F73*(100+$E$176)%,2)</f>
        <v>20.35</v>
      </c>
      <c r="I73" s="54">
        <f>H73*E73</f>
        <v>590.1500000000001</v>
      </c>
      <c r="J73" s="68">
        <v>22.61</v>
      </c>
      <c r="K73" s="112">
        <v>20.35</v>
      </c>
    </row>
    <row r="74" spans="1:11" s="113" customFormat="1" ht="12.75">
      <c r="A74" s="70"/>
      <c r="B74" s="65"/>
      <c r="C74" s="59" t="s">
        <v>117</v>
      </c>
      <c r="D74" s="67"/>
      <c r="E74" s="49"/>
      <c r="F74" s="54"/>
      <c r="G74" s="46">
        <f>SUM(G69:G73)</f>
        <v>4585.8099999999995</v>
      </c>
      <c r="H74" s="46"/>
      <c r="I74" s="46">
        <f>SUM(I69:I73)</f>
        <v>4585.8099999999995</v>
      </c>
      <c r="J74" s="68"/>
      <c r="K74" s="54"/>
    </row>
    <row r="75" spans="1:11" ht="12.75">
      <c r="A75" s="51"/>
      <c r="B75" s="65"/>
      <c r="D75" s="67"/>
      <c r="E75" s="49"/>
      <c r="F75" s="54"/>
      <c r="G75" s="54"/>
      <c r="H75" s="54"/>
      <c r="I75" s="54"/>
      <c r="J75" s="68"/>
      <c r="K75" s="54"/>
    </row>
    <row r="76" spans="1:11" ht="12.75">
      <c r="A76" s="51"/>
      <c r="B76" s="61">
        <v>9</v>
      </c>
      <c r="C76" s="44" t="s">
        <v>41</v>
      </c>
      <c r="D76" s="62"/>
      <c r="E76" s="63"/>
      <c r="F76" s="54"/>
      <c r="G76" s="46"/>
      <c r="H76" s="46"/>
      <c r="I76" s="46"/>
      <c r="J76" s="68"/>
      <c r="K76" s="54"/>
    </row>
    <row r="77" spans="1:11" s="113" customFormat="1" ht="13.5" customHeight="1">
      <c r="A77" s="70" t="s">
        <v>218</v>
      </c>
      <c r="B77" s="65" t="s">
        <v>27</v>
      </c>
      <c r="C77" s="50" t="s">
        <v>71</v>
      </c>
      <c r="D77" s="67" t="s">
        <v>3</v>
      </c>
      <c r="E77" s="49">
        <v>13</v>
      </c>
      <c r="F77" s="114">
        <v>34.2</v>
      </c>
      <c r="G77" s="54">
        <f>F77*E77</f>
        <v>444.6</v>
      </c>
      <c r="H77" s="54">
        <f>ROUND(F77*(100+$E$176)%,2)</f>
        <v>34.2</v>
      </c>
      <c r="I77" s="54">
        <f>H77*E77</f>
        <v>444.6</v>
      </c>
      <c r="J77" s="115">
        <v>38</v>
      </c>
      <c r="K77" s="114">
        <v>34.2</v>
      </c>
    </row>
    <row r="78" spans="1:11" s="113" customFormat="1" ht="15" customHeight="1">
      <c r="A78" s="70"/>
      <c r="B78" s="65"/>
      <c r="C78" s="59" t="s">
        <v>118</v>
      </c>
      <c r="D78" s="67"/>
      <c r="E78" s="49"/>
      <c r="F78" s="54"/>
      <c r="G78" s="46">
        <f>SUM(G77)</f>
        <v>444.6</v>
      </c>
      <c r="H78" s="46"/>
      <c r="I78" s="46">
        <f>SUM(I77)</f>
        <v>444.6</v>
      </c>
      <c r="J78" s="109"/>
      <c r="K78" s="114"/>
    </row>
    <row r="79" spans="1:11" s="53" customFormat="1" ht="12.75">
      <c r="A79" s="70"/>
      <c r="B79" s="65"/>
      <c r="C79" s="50"/>
      <c r="D79" s="67"/>
      <c r="E79" s="49"/>
      <c r="F79" s="54"/>
      <c r="G79" s="54"/>
      <c r="H79" s="54"/>
      <c r="I79" s="54"/>
      <c r="J79" s="78"/>
      <c r="K79" s="114"/>
    </row>
    <row r="80" spans="1:11" s="53" customFormat="1" ht="12.75">
      <c r="A80" s="70"/>
      <c r="B80" s="61">
        <v>10</v>
      </c>
      <c r="C80" s="44" t="s">
        <v>35</v>
      </c>
      <c r="D80" s="62"/>
      <c r="E80" s="63"/>
      <c r="F80" s="54"/>
      <c r="G80" s="46"/>
      <c r="H80" s="46"/>
      <c r="I80" s="46"/>
      <c r="J80" s="79"/>
      <c r="K80" s="114"/>
    </row>
    <row r="81" spans="1:11" ht="12.75" customHeight="1">
      <c r="A81" s="51" t="s">
        <v>229</v>
      </c>
      <c r="B81" s="116" t="s">
        <v>28</v>
      </c>
      <c r="C81" s="117" t="s">
        <v>144</v>
      </c>
      <c r="D81" s="95" t="s">
        <v>3</v>
      </c>
      <c r="E81" s="99">
        <v>200</v>
      </c>
      <c r="F81" s="114">
        <v>6.87</v>
      </c>
      <c r="G81" s="54">
        <f>F81*E81</f>
        <v>1374</v>
      </c>
      <c r="H81" s="54">
        <f>ROUND(F81*(100+$E$176)%,2)</f>
        <v>6.87</v>
      </c>
      <c r="I81" s="54">
        <f>H81*E81</f>
        <v>1374</v>
      </c>
      <c r="J81" s="108">
        <v>7.63</v>
      </c>
      <c r="K81" s="114">
        <v>6.87</v>
      </c>
    </row>
    <row r="82" spans="1:12" ht="12.75">
      <c r="A82" s="51" t="s">
        <v>230</v>
      </c>
      <c r="B82" s="116" t="s">
        <v>29</v>
      </c>
      <c r="C82" s="94" t="s">
        <v>143</v>
      </c>
      <c r="D82" s="95" t="s">
        <v>3</v>
      </c>
      <c r="E82" s="99">
        <v>143</v>
      </c>
      <c r="F82" s="54">
        <v>7.77</v>
      </c>
      <c r="G82" s="54">
        <f>F82*E82</f>
        <v>1111.11</v>
      </c>
      <c r="H82" s="54">
        <f>ROUND(F82*(100+$E$176)%,2)</f>
        <v>7.77</v>
      </c>
      <c r="I82" s="54">
        <f>H82*E82</f>
        <v>1111.11</v>
      </c>
      <c r="J82" s="108">
        <v>8.63</v>
      </c>
      <c r="K82" s="54">
        <v>7.77</v>
      </c>
      <c r="L82" s="56"/>
    </row>
    <row r="83" spans="1:11" ht="12.75">
      <c r="A83" s="51">
        <v>24926</v>
      </c>
      <c r="B83" s="116" t="s">
        <v>83</v>
      </c>
      <c r="C83" s="98" t="s">
        <v>72</v>
      </c>
      <c r="D83" s="95" t="s">
        <v>3</v>
      </c>
      <c r="E83" s="99">
        <v>43</v>
      </c>
      <c r="F83" s="54">
        <v>10.28</v>
      </c>
      <c r="G83" s="54">
        <f>F83*E83</f>
        <v>442.03999999999996</v>
      </c>
      <c r="H83" s="54">
        <f>ROUND(F83*(100+$E$176)%,2)</f>
        <v>10.28</v>
      </c>
      <c r="I83" s="54">
        <f>H83*E83</f>
        <v>442.03999999999996</v>
      </c>
      <c r="J83" s="108">
        <v>11.42</v>
      </c>
      <c r="K83" s="54">
        <v>10.28</v>
      </c>
    </row>
    <row r="84" spans="1:11" ht="12.75">
      <c r="A84" s="51"/>
      <c r="B84" s="116"/>
      <c r="C84" s="59" t="s">
        <v>119</v>
      </c>
      <c r="D84" s="95"/>
      <c r="E84" s="99"/>
      <c r="F84" s="54"/>
      <c r="G84" s="46">
        <f>SUM(G81:G83)</f>
        <v>2927.1499999999996</v>
      </c>
      <c r="H84" s="46"/>
      <c r="I84" s="46">
        <f>SUM(I81:I83)</f>
        <v>2927.1499999999996</v>
      </c>
      <c r="J84" s="77"/>
      <c r="K84" s="54"/>
    </row>
    <row r="85" spans="1:11" s="53" customFormat="1" ht="12.75">
      <c r="A85" s="70"/>
      <c r="B85" s="65"/>
      <c r="C85" s="59"/>
      <c r="D85" s="67"/>
      <c r="E85" s="49"/>
      <c r="F85" s="114"/>
      <c r="G85" s="54"/>
      <c r="H85" s="54"/>
      <c r="I85" s="54"/>
      <c r="J85" s="78"/>
      <c r="K85" s="114"/>
    </row>
    <row r="86" spans="2:11" s="9" customFormat="1" ht="12.75">
      <c r="B86" s="118">
        <v>11</v>
      </c>
      <c r="C86" s="119" t="s">
        <v>73</v>
      </c>
      <c r="D86" s="120" t="s">
        <v>19</v>
      </c>
      <c r="E86" s="121"/>
      <c r="F86" s="74"/>
      <c r="G86" s="122"/>
      <c r="H86" s="122"/>
      <c r="I86" s="122"/>
      <c r="J86" s="123"/>
      <c r="K86" s="74"/>
    </row>
    <row r="87" spans="1:11" s="6" customFormat="1" ht="12.75">
      <c r="A87" s="9"/>
      <c r="B87" s="118" t="s">
        <v>31</v>
      </c>
      <c r="C87" s="119" t="s">
        <v>282</v>
      </c>
      <c r="D87" s="120"/>
      <c r="E87" s="121"/>
      <c r="F87" s="74"/>
      <c r="G87" s="122">
        <f>SUM(G89:G100)</f>
        <v>1151.41</v>
      </c>
      <c r="H87" s="122"/>
      <c r="I87" s="122">
        <f>SUM(I89:I100)</f>
        <v>1151.41</v>
      </c>
      <c r="J87" s="123"/>
      <c r="K87" s="74"/>
    </row>
    <row r="88" spans="1:11" s="129" customFormat="1" ht="12.75">
      <c r="A88" s="124"/>
      <c r="B88" s="125" t="s">
        <v>283</v>
      </c>
      <c r="C88" s="124" t="s">
        <v>289</v>
      </c>
      <c r="D88" s="126"/>
      <c r="E88" s="127"/>
      <c r="F88" s="10"/>
      <c r="G88" s="127"/>
      <c r="H88" s="127"/>
      <c r="I88" s="127"/>
      <c r="J88" s="128"/>
      <c r="K88" s="10"/>
    </row>
    <row r="89" spans="1:11" s="129" customFormat="1" ht="12.75">
      <c r="A89" s="4" t="s">
        <v>359</v>
      </c>
      <c r="B89" s="125"/>
      <c r="C89" s="130" t="s">
        <v>284</v>
      </c>
      <c r="D89" s="126" t="s">
        <v>5</v>
      </c>
      <c r="E89" s="127">
        <v>10</v>
      </c>
      <c r="F89" s="10">
        <v>17.41</v>
      </c>
      <c r="G89" s="54">
        <f>F89*E89</f>
        <v>174.1</v>
      </c>
      <c r="H89" s="54">
        <f>ROUND(F89*(100+$E$176)%,2)</f>
        <v>17.41</v>
      </c>
      <c r="I89" s="54">
        <f>H89*E89</f>
        <v>174.1</v>
      </c>
      <c r="J89" s="128">
        <v>19.34</v>
      </c>
      <c r="K89" s="10">
        <v>17.41</v>
      </c>
    </row>
    <row r="90" spans="1:11" s="129" customFormat="1" ht="12.75">
      <c r="A90" s="4" t="s">
        <v>357</v>
      </c>
      <c r="B90" s="125"/>
      <c r="C90" s="130" t="s">
        <v>286</v>
      </c>
      <c r="D90" s="126" t="s">
        <v>5</v>
      </c>
      <c r="E90" s="127">
        <v>25</v>
      </c>
      <c r="F90" s="10">
        <v>8.22</v>
      </c>
      <c r="G90" s="54">
        <f>F90*E90</f>
        <v>205.50000000000003</v>
      </c>
      <c r="H90" s="54">
        <f>ROUND(F90*(100+$E$176)%,2)</f>
        <v>8.22</v>
      </c>
      <c r="I90" s="54">
        <f>H90*E90</f>
        <v>205.50000000000003</v>
      </c>
      <c r="J90" s="128">
        <v>9.13</v>
      </c>
      <c r="K90" s="10">
        <v>8.22</v>
      </c>
    </row>
    <row r="91" spans="1:11" s="129" customFormat="1" ht="12.75">
      <c r="A91" s="4" t="s">
        <v>356</v>
      </c>
      <c r="B91" s="125"/>
      <c r="C91" s="130" t="s">
        <v>287</v>
      </c>
      <c r="D91" s="126" t="s">
        <v>5</v>
      </c>
      <c r="E91" s="127">
        <v>12</v>
      </c>
      <c r="F91" s="10">
        <v>6.58</v>
      </c>
      <c r="G91" s="54">
        <f>F91*E91</f>
        <v>78.96000000000001</v>
      </c>
      <c r="H91" s="54">
        <f>ROUND(F91*(100+$E$176)%,2)</f>
        <v>6.58</v>
      </c>
      <c r="I91" s="54">
        <f>H91*E91</f>
        <v>78.96000000000001</v>
      </c>
      <c r="J91" s="128">
        <v>7.31</v>
      </c>
      <c r="K91" s="10">
        <v>6.58</v>
      </c>
    </row>
    <row r="92" spans="1:11" s="129" customFormat="1" ht="12.75">
      <c r="A92" s="131">
        <v>73642</v>
      </c>
      <c r="B92" s="125" t="s">
        <v>288</v>
      </c>
      <c r="C92" s="131" t="s">
        <v>290</v>
      </c>
      <c r="D92" s="126" t="s">
        <v>43</v>
      </c>
      <c r="E92" s="127">
        <v>5</v>
      </c>
      <c r="F92" s="10">
        <v>5.85</v>
      </c>
      <c r="G92" s="54">
        <f>F92*E92</f>
        <v>29.25</v>
      </c>
      <c r="H92" s="54">
        <f>ROUND(F92*(100+$E$176)%,2)</f>
        <v>5.85</v>
      </c>
      <c r="I92" s="54">
        <f>H92*E92</f>
        <v>29.25</v>
      </c>
      <c r="J92" s="128">
        <v>6.5</v>
      </c>
      <c r="K92" s="10">
        <v>5.85</v>
      </c>
    </row>
    <row r="93" spans="1:11" s="129" customFormat="1" ht="12.75">
      <c r="A93" s="124"/>
      <c r="B93" s="125" t="s">
        <v>291</v>
      </c>
      <c r="C93" s="124" t="s">
        <v>292</v>
      </c>
      <c r="D93" s="126"/>
      <c r="E93" s="127"/>
      <c r="F93" s="10"/>
      <c r="G93" s="54"/>
      <c r="H93" s="54"/>
      <c r="I93" s="54"/>
      <c r="J93" s="128"/>
      <c r="K93" s="10"/>
    </row>
    <row r="94" spans="1:11" s="129" customFormat="1" ht="12.75">
      <c r="A94" s="4" t="s">
        <v>360</v>
      </c>
      <c r="B94" s="125"/>
      <c r="C94" s="130" t="s">
        <v>293</v>
      </c>
      <c r="D94" s="126" t="s">
        <v>43</v>
      </c>
      <c r="E94" s="127">
        <v>1</v>
      </c>
      <c r="F94" s="10">
        <v>22.09</v>
      </c>
      <c r="G94" s="54">
        <f>F94*E94</f>
        <v>22.09</v>
      </c>
      <c r="H94" s="54">
        <f>ROUND(F94*(100+$E$176)%,2)</f>
        <v>22.09</v>
      </c>
      <c r="I94" s="54">
        <f>H94*E94</f>
        <v>22.09</v>
      </c>
      <c r="J94" s="128">
        <v>24.54</v>
      </c>
      <c r="K94" s="10">
        <v>22.09</v>
      </c>
    </row>
    <row r="95" spans="1:11" s="129" customFormat="1" ht="12.75">
      <c r="A95" s="4">
        <v>73651</v>
      </c>
      <c r="B95" s="125"/>
      <c r="C95" s="130" t="s">
        <v>294</v>
      </c>
      <c r="D95" s="126" t="s">
        <v>43</v>
      </c>
      <c r="E95" s="127">
        <v>1</v>
      </c>
      <c r="F95" s="10">
        <v>19.14</v>
      </c>
      <c r="G95" s="54">
        <f>F95*E95</f>
        <v>19.14</v>
      </c>
      <c r="H95" s="54">
        <f>ROUND(F95*(100+$E$176)%,2)</f>
        <v>19.14</v>
      </c>
      <c r="I95" s="54">
        <f>H95*E95</f>
        <v>19.14</v>
      </c>
      <c r="J95" s="128">
        <v>21.27</v>
      </c>
      <c r="K95" s="10">
        <v>19.14</v>
      </c>
    </row>
    <row r="96" spans="1:11" s="129" customFormat="1" ht="12.75">
      <c r="A96" s="124"/>
      <c r="B96" s="125" t="s">
        <v>295</v>
      </c>
      <c r="C96" s="124" t="s">
        <v>296</v>
      </c>
      <c r="D96" s="126"/>
      <c r="E96" s="127"/>
      <c r="F96" s="10"/>
      <c r="G96" s="54"/>
      <c r="H96" s="54"/>
      <c r="I96" s="54"/>
      <c r="J96" s="128"/>
      <c r="K96" s="10"/>
    </row>
    <row r="97" spans="1:11" s="129" customFormat="1" ht="12.75">
      <c r="A97" s="4" t="s">
        <v>363</v>
      </c>
      <c r="B97" s="125"/>
      <c r="C97" s="130" t="s">
        <v>297</v>
      </c>
      <c r="D97" s="126" t="s">
        <v>43</v>
      </c>
      <c r="E97" s="127">
        <v>2</v>
      </c>
      <c r="F97" s="10">
        <v>92.14</v>
      </c>
      <c r="G97" s="54">
        <f>F97*E97</f>
        <v>184.28</v>
      </c>
      <c r="H97" s="54">
        <f>ROUND(F97*(100+$E$176)%,2)</f>
        <v>92.14</v>
      </c>
      <c r="I97" s="54">
        <f>H97*E97</f>
        <v>184.28</v>
      </c>
      <c r="J97" s="128">
        <v>102.38</v>
      </c>
      <c r="K97" s="10">
        <v>92.14</v>
      </c>
    </row>
    <row r="98" spans="1:11" s="129" customFormat="1" ht="12.75">
      <c r="A98" s="4" t="s">
        <v>361</v>
      </c>
      <c r="B98" s="125"/>
      <c r="C98" s="130" t="s">
        <v>293</v>
      </c>
      <c r="D98" s="126" t="s">
        <v>43</v>
      </c>
      <c r="E98" s="127">
        <v>1</v>
      </c>
      <c r="F98" s="10">
        <v>44.07</v>
      </c>
      <c r="G98" s="54">
        <f>F98*E98</f>
        <v>44.07</v>
      </c>
      <c r="H98" s="54">
        <f>ROUND(F98*(100+$E$176)%,2)</f>
        <v>44.07</v>
      </c>
      <c r="I98" s="54">
        <f>H98*E98</f>
        <v>44.07</v>
      </c>
      <c r="J98" s="128">
        <v>48.97</v>
      </c>
      <c r="K98" s="10">
        <v>44.07</v>
      </c>
    </row>
    <row r="99" spans="1:11" s="129" customFormat="1" ht="12.75">
      <c r="A99" s="4" t="s">
        <v>364</v>
      </c>
      <c r="B99" s="125" t="s">
        <v>299</v>
      </c>
      <c r="C99" s="124" t="s">
        <v>300</v>
      </c>
      <c r="D99" s="126" t="s">
        <v>43</v>
      </c>
      <c r="E99" s="127">
        <v>2</v>
      </c>
      <c r="F99" s="10">
        <v>56.02</v>
      </c>
      <c r="G99" s="54">
        <f>F99*E99</f>
        <v>112.04</v>
      </c>
      <c r="H99" s="54">
        <f>ROUND(F99*(100+$E$176)%,2)</f>
        <v>56.02</v>
      </c>
      <c r="I99" s="54">
        <f>H99*E99</f>
        <v>112.04</v>
      </c>
      <c r="J99" s="7">
        <v>62.24</v>
      </c>
      <c r="K99" s="10">
        <v>56.02</v>
      </c>
    </row>
    <row r="100" spans="1:11" s="3" customFormat="1" ht="12.75">
      <c r="A100" s="4">
        <v>40729</v>
      </c>
      <c r="B100" s="88" t="s">
        <v>355</v>
      </c>
      <c r="C100" s="132" t="s">
        <v>354</v>
      </c>
      <c r="D100" s="133" t="s">
        <v>43</v>
      </c>
      <c r="E100" s="12">
        <v>2</v>
      </c>
      <c r="F100" s="10">
        <v>140.99</v>
      </c>
      <c r="G100" s="54">
        <f>F100*E100</f>
        <v>281.98</v>
      </c>
      <c r="H100" s="54">
        <f>ROUND(F100*(100+$E$176)%,2)</f>
        <v>140.99</v>
      </c>
      <c r="I100" s="54">
        <f>H100*E100</f>
        <v>281.98</v>
      </c>
      <c r="J100" s="7">
        <v>156.66</v>
      </c>
      <c r="K100" s="10">
        <v>140.99</v>
      </c>
    </row>
    <row r="101" spans="1:11" s="129" customFormat="1" ht="12.75">
      <c r="A101" s="124"/>
      <c r="B101" s="125"/>
      <c r="C101" s="124"/>
      <c r="D101" s="126"/>
      <c r="E101" s="127"/>
      <c r="F101" s="127"/>
      <c r="G101" s="127"/>
      <c r="H101" s="127"/>
      <c r="I101" s="127"/>
      <c r="J101" s="128"/>
      <c r="K101" s="10"/>
    </row>
    <row r="102" spans="1:11" s="139" customFormat="1" ht="12.75">
      <c r="A102" s="134"/>
      <c r="B102" s="135" t="s">
        <v>32</v>
      </c>
      <c r="C102" s="134" t="s">
        <v>301</v>
      </c>
      <c r="D102" s="136"/>
      <c r="E102" s="137"/>
      <c r="F102" s="137"/>
      <c r="G102" s="137">
        <f>SUM(G104:G127)</f>
        <v>1084.2399999999998</v>
      </c>
      <c r="H102" s="137"/>
      <c r="I102" s="137">
        <f>SUM(I104:I127)</f>
        <v>1084.2399999999998</v>
      </c>
      <c r="J102" s="138">
        <f>I102</f>
        <v>1084.2399999999998</v>
      </c>
      <c r="K102" s="11"/>
    </row>
    <row r="103" spans="1:11" s="3" customFormat="1" ht="12.75">
      <c r="A103" s="4"/>
      <c r="B103" s="88" t="s">
        <v>302</v>
      </c>
      <c r="C103" s="131" t="s">
        <v>303</v>
      </c>
      <c r="D103" s="133"/>
      <c r="E103" s="12"/>
      <c r="F103" s="5"/>
      <c r="G103" s="5"/>
      <c r="H103" s="5"/>
      <c r="I103" s="5"/>
      <c r="J103" s="7"/>
      <c r="K103" s="11"/>
    </row>
    <row r="104" spans="1:11" s="3" customFormat="1" ht="12.75">
      <c r="A104" s="4" t="s">
        <v>304</v>
      </c>
      <c r="B104" s="88"/>
      <c r="C104" s="140" t="s">
        <v>305</v>
      </c>
      <c r="D104" s="133" t="s">
        <v>5</v>
      </c>
      <c r="E104" s="12">
        <v>22</v>
      </c>
      <c r="F104" s="10">
        <v>17.64</v>
      </c>
      <c r="G104" s="54">
        <f>F104*E104</f>
        <v>388.08000000000004</v>
      </c>
      <c r="H104" s="54">
        <f>ROUND(F104*(100+$E$176)%,2)</f>
        <v>17.64</v>
      </c>
      <c r="I104" s="54">
        <f>H104*E104</f>
        <v>388.08000000000004</v>
      </c>
      <c r="J104" s="7">
        <v>19.6</v>
      </c>
      <c r="K104" s="10">
        <v>17.64</v>
      </c>
    </row>
    <row r="105" spans="1:11" s="3" customFormat="1" ht="12.75">
      <c r="A105" s="4" t="s">
        <v>306</v>
      </c>
      <c r="B105" s="88"/>
      <c r="C105" s="140" t="s">
        <v>307</v>
      </c>
      <c r="D105" s="133" t="s">
        <v>5</v>
      </c>
      <c r="E105" s="12">
        <v>5</v>
      </c>
      <c r="F105" s="12">
        <v>10.29</v>
      </c>
      <c r="G105" s="54">
        <f>F105*E105</f>
        <v>51.449999999999996</v>
      </c>
      <c r="H105" s="54">
        <f>ROUND(F105*(100+$E$176)%,2)</f>
        <v>10.29</v>
      </c>
      <c r="I105" s="54">
        <f>H105*E105</f>
        <v>51.449999999999996</v>
      </c>
      <c r="J105" s="7">
        <v>11.43</v>
      </c>
      <c r="K105" s="12">
        <v>10.29</v>
      </c>
    </row>
    <row r="106" spans="1:11" s="3" customFormat="1" ht="12.75">
      <c r="A106" s="4" t="s">
        <v>308</v>
      </c>
      <c r="B106" s="88"/>
      <c r="C106" s="140" t="s">
        <v>284</v>
      </c>
      <c r="D106" s="133" t="s">
        <v>5</v>
      </c>
      <c r="E106" s="12">
        <v>9</v>
      </c>
      <c r="F106" s="12">
        <v>7.88</v>
      </c>
      <c r="G106" s="54">
        <f>F106*E106</f>
        <v>70.92</v>
      </c>
      <c r="H106" s="54">
        <f>ROUND(F106*(100+$E$176)%,2)</f>
        <v>7.88</v>
      </c>
      <c r="I106" s="54">
        <f>H106*E106</f>
        <v>70.92</v>
      </c>
      <c r="J106" s="7">
        <v>8.75</v>
      </c>
      <c r="K106" s="12">
        <v>7.88</v>
      </c>
    </row>
    <row r="107" spans="1:11" s="3" customFormat="1" ht="12.75">
      <c r="A107" s="4" t="s">
        <v>309</v>
      </c>
      <c r="B107" s="88"/>
      <c r="C107" s="140" t="s">
        <v>310</v>
      </c>
      <c r="D107" s="133" t="s">
        <v>5</v>
      </c>
      <c r="E107" s="12">
        <v>7</v>
      </c>
      <c r="F107" s="12">
        <v>5.08</v>
      </c>
      <c r="G107" s="54">
        <f>F107*E107</f>
        <v>35.56</v>
      </c>
      <c r="H107" s="54">
        <f>ROUND(F107*(100+$E$176)%,2)</f>
        <v>5.08</v>
      </c>
      <c r="I107" s="54">
        <f>H107*E107</f>
        <v>35.56</v>
      </c>
      <c r="J107" s="7">
        <v>5.64</v>
      </c>
      <c r="K107" s="12">
        <v>5.08</v>
      </c>
    </row>
    <row r="108" spans="1:11" s="3" customFormat="1" ht="12.75">
      <c r="A108" s="4"/>
      <c r="B108" s="88" t="s">
        <v>311</v>
      </c>
      <c r="C108" s="131" t="s">
        <v>312</v>
      </c>
      <c r="D108" s="133"/>
      <c r="E108" s="12"/>
      <c r="F108" s="12"/>
      <c r="G108" s="54"/>
      <c r="H108" s="54"/>
      <c r="I108" s="54"/>
      <c r="J108" s="7"/>
      <c r="K108" s="12"/>
    </row>
    <row r="109" spans="1:11" s="3" customFormat="1" ht="12.75">
      <c r="A109" s="4">
        <v>72556</v>
      </c>
      <c r="B109" s="88"/>
      <c r="C109" s="140" t="s">
        <v>305</v>
      </c>
      <c r="D109" s="133" t="s">
        <v>43</v>
      </c>
      <c r="E109" s="12">
        <v>2</v>
      </c>
      <c r="F109" s="12">
        <v>11.57</v>
      </c>
      <c r="G109" s="54">
        <f>F109*E109</f>
        <v>23.14</v>
      </c>
      <c r="H109" s="54">
        <f>ROUND(F109*(100+$E$176)%,2)</f>
        <v>11.57</v>
      </c>
      <c r="I109" s="54">
        <f>H109*E109</f>
        <v>23.14</v>
      </c>
      <c r="J109" s="7">
        <v>12.85</v>
      </c>
      <c r="K109" s="12">
        <v>11.57</v>
      </c>
    </row>
    <row r="110" spans="1:11" s="3" customFormat="1" ht="12.75">
      <c r="A110" s="4">
        <v>72562</v>
      </c>
      <c r="B110" s="88"/>
      <c r="C110" s="140" t="s">
        <v>307</v>
      </c>
      <c r="D110" s="133" t="s">
        <v>43</v>
      </c>
      <c r="E110" s="12">
        <v>2</v>
      </c>
      <c r="F110" s="12">
        <v>8.8</v>
      </c>
      <c r="G110" s="54">
        <f>F110*E110</f>
        <v>17.6</v>
      </c>
      <c r="H110" s="54">
        <f>ROUND(F110*(100+$E$176)%,2)</f>
        <v>8.8</v>
      </c>
      <c r="I110" s="54">
        <f>H110*E110</f>
        <v>17.6</v>
      </c>
      <c r="J110" s="7">
        <v>9.78</v>
      </c>
      <c r="K110" s="12">
        <v>8.8</v>
      </c>
    </row>
    <row r="111" spans="1:11" s="3" customFormat="1" ht="12.75">
      <c r="A111" s="4">
        <v>72560</v>
      </c>
      <c r="B111" s="88"/>
      <c r="C111" s="140" t="s">
        <v>284</v>
      </c>
      <c r="D111" s="133" t="s">
        <v>43</v>
      </c>
      <c r="E111" s="12">
        <v>6</v>
      </c>
      <c r="F111" s="12">
        <v>5.34</v>
      </c>
      <c r="G111" s="54">
        <f>F111*E111</f>
        <v>32.04</v>
      </c>
      <c r="H111" s="54">
        <f>ROUND(F111*(100+$E$176)%,2)</f>
        <v>5.34</v>
      </c>
      <c r="I111" s="54">
        <f>H111*E111</f>
        <v>32.04</v>
      </c>
      <c r="J111" s="7">
        <v>5.93</v>
      </c>
      <c r="K111" s="12">
        <v>5.34</v>
      </c>
    </row>
    <row r="112" spans="1:11" s="3" customFormat="1" ht="12.75">
      <c r="A112" s="4"/>
      <c r="B112" s="88" t="s">
        <v>313</v>
      </c>
      <c r="C112" s="131" t="s">
        <v>314</v>
      </c>
      <c r="D112" s="133"/>
      <c r="E112" s="12"/>
      <c r="F112" s="12"/>
      <c r="G112" s="54"/>
      <c r="H112" s="54"/>
      <c r="I112" s="54"/>
      <c r="J112" s="7"/>
      <c r="K112" s="12"/>
    </row>
    <row r="113" spans="1:11" s="3" customFormat="1" ht="12.75">
      <c r="A113" s="4">
        <v>72557</v>
      </c>
      <c r="B113" s="88"/>
      <c r="C113" s="140" t="s">
        <v>305</v>
      </c>
      <c r="D113" s="133" t="s">
        <v>43</v>
      </c>
      <c r="E113" s="12">
        <v>2</v>
      </c>
      <c r="F113" s="12">
        <v>11.2</v>
      </c>
      <c r="G113" s="54">
        <f>F113*E113</f>
        <v>22.4</v>
      </c>
      <c r="H113" s="54">
        <f>ROUND(F113*(100+$E$176)%,2)</f>
        <v>11.2</v>
      </c>
      <c r="I113" s="54">
        <f>H113*E113</f>
        <v>22.4</v>
      </c>
      <c r="J113" s="7">
        <v>12.44</v>
      </c>
      <c r="K113" s="12">
        <v>11.2</v>
      </c>
    </row>
    <row r="114" spans="1:11" s="3" customFormat="1" ht="12.75">
      <c r="A114" s="4">
        <v>72561</v>
      </c>
      <c r="B114" s="88"/>
      <c r="C114" s="140" t="s">
        <v>284</v>
      </c>
      <c r="D114" s="133" t="s">
        <v>43</v>
      </c>
      <c r="E114" s="12">
        <v>3</v>
      </c>
      <c r="F114" s="12">
        <v>5.74</v>
      </c>
      <c r="G114" s="54">
        <f>F114*E114</f>
        <v>17.22</v>
      </c>
      <c r="H114" s="54">
        <f>ROUND(F114*(100+$E$176)%,2)</f>
        <v>5.74</v>
      </c>
      <c r="I114" s="54">
        <f>H114*E114</f>
        <v>17.22</v>
      </c>
      <c r="J114" s="7">
        <v>6.38</v>
      </c>
      <c r="K114" s="12">
        <v>5.74</v>
      </c>
    </row>
    <row r="115" spans="1:11" s="3" customFormat="1" ht="12.75">
      <c r="A115" s="4">
        <v>72559</v>
      </c>
      <c r="B115" s="88"/>
      <c r="C115" s="140" t="s">
        <v>378</v>
      </c>
      <c r="D115" s="133" t="s">
        <v>43</v>
      </c>
      <c r="E115" s="12">
        <v>2</v>
      </c>
      <c r="F115" s="12">
        <v>4.95</v>
      </c>
      <c r="G115" s="54">
        <f>F115*E115</f>
        <v>9.9</v>
      </c>
      <c r="H115" s="54">
        <f>ROUND(F115*(100+$E$176)%,2)</f>
        <v>4.95</v>
      </c>
      <c r="I115" s="54">
        <f>H115*E115</f>
        <v>9.9</v>
      </c>
      <c r="J115" s="7">
        <v>5.5</v>
      </c>
      <c r="K115" s="12">
        <v>4.95</v>
      </c>
    </row>
    <row r="116" spans="1:11" s="3" customFormat="1" ht="12.75">
      <c r="A116" s="4"/>
      <c r="B116" s="88" t="s">
        <v>315</v>
      </c>
      <c r="C116" s="131" t="s">
        <v>316</v>
      </c>
      <c r="D116" s="133"/>
      <c r="E116" s="12"/>
      <c r="F116" s="12"/>
      <c r="G116" s="54"/>
      <c r="H116" s="54"/>
      <c r="I116" s="54"/>
      <c r="J116" s="7"/>
      <c r="K116" s="12"/>
    </row>
    <row r="117" spans="1:11" s="3" customFormat="1" ht="12.75">
      <c r="A117" s="4">
        <v>72462</v>
      </c>
      <c r="B117" s="88"/>
      <c r="C117" s="140" t="s">
        <v>317</v>
      </c>
      <c r="D117" s="133" t="s">
        <v>43</v>
      </c>
      <c r="E117" s="12">
        <v>2</v>
      </c>
      <c r="F117" s="12">
        <v>16.99</v>
      </c>
      <c r="G117" s="54">
        <f>F117*E117</f>
        <v>33.98</v>
      </c>
      <c r="H117" s="54">
        <f>ROUND(F117*(100+$E$176)%,2)</f>
        <v>16.99</v>
      </c>
      <c r="I117" s="54">
        <f>H117*E117</f>
        <v>33.98</v>
      </c>
      <c r="J117" s="7">
        <v>18.88</v>
      </c>
      <c r="K117" s="12">
        <v>16.99</v>
      </c>
    </row>
    <row r="118" spans="1:11" s="3" customFormat="1" ht="12.75">
      <c r="A118" s="4">
        <v>72466</v>
      </c>
      <c r="B118" s="88"/>
      <c r="C118" s="140" t="s">
        <v>332</v>
      </c>
      <c r="D118" s="133" t="s">
        <v>43</v>
      </c>
      <c r="E118" s="12">
        <v>1</v>
      </c>
      <c r="F118" s="12">
        <v>14.8</v>
      </c>
      <c r="G118" s="54">
        <f>F118*E118</f>
        <v>14.8</v>
      </c>
      <c r="H118" s="54">
        <f>ROUND(F118*(100+$E$176)%,2)</f>
        <v>14.8</v>
      </c>
      <c r="I118" s="54">
        <f>H118*E118</f>
        <v>14.8</v>
      </c>
      <c r="J118" s="7">
        <v>16.44</v>
      </c>
      <c r="K118" s="12">
        <v>14.8</v>
      </c>
    </row>
    <row r="119" spans="1:11" s="3" customFormat="1" ht="12.75">
      <c r="A119" s="4"/>
      <c r="B119" s="88" t="s">
        <v>319</v>
      </c>
      <c r="C119" s="131" t="s">
        <v>320</v>
      </c>
      <c r="D119" s="133"/>
      <c r="E119" s="12"/>
      <c r="F119" s="12"/>
      <c r="G119" s="54"/>
      <c r="H119" s="54"/>
      <c r="I119" s="54"/>
      <c r="J119" s="7"/>
      <c r="K119" s="12"/>
    </row>
    <row r="120" spans="1:11" s="3" customFormat="1" ht="12.75">
      <c r="A120" s="4">
        <v>72774</v>
      </c>
      <c r="B120" s="88"/>
      <c r="C120" s="140" t="s">
        <v>333</v>
      </c>
      <c r="D120" s="133" t="s">
        <v>43</v>
      </c>
      <c r="E120" s="12">
        <v>3</v>
      </c>
      <c r="F120" s="12">
        <v>17.38</v>
      </c>
      <c r="G120" s="54">
        <f>F120*E120</f>
        <v>52.14</v>
      </c>
      <c r="H120" s="54">
        <f>ROUND(F120*(100+$E$176)%,2)</f>
        <v>17.38</v>
      </c>
      <c r="I120" s="54">
        <f>H120*E120</f>
        <v>52.14</v>
      </c>
      <c r="J120" s="7">
        <v>19.31</v>
      </c>
      <c r="K120" s="12">
        <v>17.38</v>
      </c>
    </row>
    <row r="121" spans="1:11" s="3" customFormat="1" ht="12.75">
      <c r="A121" s="4">
        <v>40777</v>
      </c>
      <c r="B121" s="88" t="s">
        <v>321</v>
      </c>
      <c r="C121" s="131" t="s">
        <v>322</v>
      </c>
      <c r="D121" s="133" t="s">
        <v>43</v>
      </c>
      <c r="E121" s="12">
        <v>3</v>
      </c>
      <c r="F121" s="12">
        <v>21.47</v>
      </c>
      <c r="G121" s="54">
        <f>F121*E121</f>
        <v>64.41</v>
      </c>
      <c r="H121" s="54">
        <f>ROUND(F121*(100+$E$176)%,2)</f>
        <v>21.47</v>
      </c>
      <c r="I121" s="54">
        <f>H121*E121</f>
        <v>64.41</v>
      </c>
      <c r="J121" s="7">
        <v>23.85</v>
      </c>
      <c r="K121" s="12">
        <v>21.47</v>
      </c>
    </row>
    <row r="122" spans="1:11" s="3" customFormat="1" ht="12.75">
      <c r="A122" s="4">
        <v>72684</v>
      </c>
      <c r="B122" s="88" t="s">
        <v>323</v>
      </c>
      <c r="C122" s="131" t="s">
        <v>324</v>
      </c>
      <c r="D122" s="133" t="s">
        <v>43</v>
      </c>
      <c r="E122" s="12">
        <v>2</v>
      </c>
      <c r="F122" s="12">
        <v>10.36</v>
      </c>
      <c r="G122" s="54">
        <f>F122*E122</f>
        <v>20.72</v>
      </c>
      <c r="H122" s="54">
        <f>ROUND(F122*(100+$E$176)%,2)</f>
        <v>10.36</v>
      </c>
      <c r="I122" s="54">
        <f>H122*E122</f>
        <v>20.72</v>
      </c>
      <c r="J122" s="7">
        <v>11.51</v>
      </c>
      <c r="K122" s="12">
        <v>10.36</v>
      </c>
    </row>
    <row r="123" spans="1:11" s="3" customFormat="1" ht="12.75">
      <c r="A123" s="4"/>
      <c r="B123" s="88" t="s">
        <v>325</v>
      </c>
      <c r="C123" s="131" t="s">
        <v>326</v>
      </c>
      <c r="D123" s="133"/>
      <c r="E123" s="12"/>
      <c r="F123" s="12"/>
      <c r="G123" s="54"/>
      <c r="H123" s="54"/>
      <c r="I123" s="54"/>
      <c r="J123" s="7"/>
      <c r="K123" s="12"/>
    </row>
    <row r="124" spans="1:11" s="3" customFormat="1" ht="12.75">
      <c r="A124" s="4" t="s">
        <v>327</v>
      </c>
      <c r="B124" s="88"/>
      <c r="C124" s="140" t="s">
        <v>328</v>
      </c>
      <c r="D124" s="133" t="s">
        <v>43</v>
      </c>
      <c r="E124" s="12">
        <v>2</v>
      </c>
      <c r="F124" s="12">
        <v>14.88</v>
      </c>
      <c r="G124" s="54">
        <f>F124*E124</f>
        <v>29.76</v>
      </c>
      <c r="H124" s="54">
        <f>ROUND(F124*(100+$E$176)%,2)</f>
        <v>14.88</v>
      </c>
      <c r="I124" s="54">
        <f>H124*E124</f>
        <v>29.76</v>
      </c>
      <c r="J124" s="7">
        <v>16.53</v>
      </c>
      <c r="K124" s="12">
        <v>14.88</v>
      </c>
    </row>
    <row r="125" spans="1:11" s="3" customFormat="1" ht="12.75">
      <c r="A125" s="4" t="s">
        <v>329</v>
      </c>
      <c r="B125" s="88"/>
      <c r="C125" s="140" t="s">
        <v>305</v>
      </c>
      <c r="D125" s="133" t="s">
        <v>43</v>
      </c>
      <c r="E125" s="12">
        <v>2</v>
      </c>
      <c r="F125" s="12">
        <v>15.99</v>
      </c>
      <c r="G125" s="54">
        <f>F125*E125</f>
        <v>31.98</v>
      </c>
      <c r="H125" s="54">
        <f>ROUND(F125*(100+$E$176)%,2)</f>
        <v>15.99</v>
      </c>
      <c r="I125" s="54">
        <f>H125*E125</f>
        <v>31.98</v>
      </c>
      <c r="J125" s="7">
        <v>17.77</v>
      </c>
      <c r="K125" s="12">
        <v>15.99</v>
      </c>
    </row>
    <row r="126" spans="1:11" s="3" customFormat="1" ht="12.75">
      <c r="A126" s="4" t="s">
        <v>327</v>
      </c>
      <c r="B126" s="88" t="s">
        <v>331</v>
      </c>
      <c r="C126" s="131" t="s">
        <v>334</v>
      </c>
      <c r="D126" s="133" t="s">
        <v>43</v>
      </c>
      <c r="E126" s="12">
        <v>1</v>
      </c>
      <c r="F126" s="12">
        <v>14.88</v>
      </c>
      <c r="G126" s="54">
        <f>F126*E126</f>
        <v>14.88</v>
      </c>
      <c r="H126" s="54">
        <f>ROUND(F126*(100+$E$176)%,2)</f>
        <v>14.88</v>
      </c>
      <c r="I126" s="54">
        <f>H126*E126</f>
        <v>14.88</v>
      </c>
      <c r="J126" s="7">
        <v>16.53</v>
      </c>
      <c r="K126" s="12">
        <v>14.88</v>
      </c>
    </row>
    <row r="127" spans="1:11" s="3" customFormat="1" ht="38.25">
      <c r="A127" s="4" t="s">
        <v>330</v>
      </c>
      <c r="B127" s="88" t="s">
        <v>335</v>
      </c>
      <c r="C127" s="131" t="s">
        <v>336</v>
      </c>
      <c r="D127" s="133" t="s">
        <v>43</v>
      </c>
      <c r="E127" s="12">
        <v>2</v>
      </c>
      <c r="F127" s="12">
        <v>76.63</v>
      </c>
      <c r="G127" s="54">
        <f>F127*E127</f>
        <v>153.26</v>
      </c>
      <c r="H127" s="54">
        <f>ROUND(F127*(100+$E$176)%,2)</f>
        <v>76.63</v>
      </c>
      <c r="I127" s="54">
        <f>H127*E127</f>
        <v>153.26</v>
      </c>
      <c r="J127" s="7">
        <v>85.14</v>
      </c>
      <c r="K127" s="12">
        <v>76.63</v>
      </c>
    </row>
    <row r="128" spans="1:11" s="129" customFormat="1" ht="12.75">
      <c r="A128" s="124"/>
      <c r="B128" s="125"/>
      <c r="C128" s="124"/>
      <c r="D128" s="126"/>
      <c r="E128" s="127"/>
      <c r="F128" s="141"/>
      <c r="G128" s="127"/>
      <c r="H128" s="127"/>
      <c r="I128" s="127"/>
      <c r="J128" s="128"/>
      <c r="K128" s="141"/>
    </row>
    <row r="129" spans="1:11" s="139" customFormat="1" ht="12.75">
      <c r="A129" s="134"/>
      <c r="B129" s="135" t="s">
        <v>33</v>
      </c>
      <c r="C129" s="134" t="s">
        <v>337</v>
      </c>
      <c r="D129" s="136"/>
      <c r="E129" s="137"/>
      <c r="F129" s="142"/>
      <c r="G129" s="137">
        <f>SUM(G130:G139)</f>
        <v>1298.3100000000002</v>
      </c>
      <c r="H129" s="137"/>
      <c r="I129" s="137">
        <f>SUM(I130:I139)</f>
        <v>1298.3100000000002</v>
      </c>
      <c r="J129" s="138"/>
      <c r="K129" s="142"/>
    </row>
    <row r="130" spans="1:11" s="3" customFormat="1" ht="12.75">
      <c r="A130" s="4">
        <v>6009</v>
      </c>
      <c r="B130" s="88" t="s">
        <v>338</v>
      </c>
      <c r="C130" s="143" t="s">
        <v>353</v>
      </c>
      <c r="D130" s="133" t="s">
        <v>152</v>
      </c>
      <c r="E130" s="12">
        <v>2</v>
      </c>
      <c r="F130" s="13">
        <v>102.65</v>
      </c>
      <c r="G130" s="54">
        <f aca="true" t="shared" si="6" ref="G130:G139">F130*E130</f>
        <v>205.3</v>
      </c>
      <c r="H130" s="54">
        <f aca="true" t="shared" si="7" ref="H130:H139">ROUND(F130*(100+$E$176)%,2)</f>
        <v>102.65</v>
      </c>
      <c r="I130" s="54">
        <f aca="true" t="shared" si="8" ref="I130:I139">H130*E130</f>
        <v>205.3</v>
      </c>
      <c r="J130" s="7">
        <v>114.05</v>
      </c>
      <c r="K130" s="13">
        <v>102.65</v>
      </c>
    </row>
    <row r="131" spans="1:11" s="3" customFormat="1" ht="12.75">
      <c r="A131" s="4">
        <v>6021</v>
      </c>
      <c r="B131" s="88" t="s">
        <v>371</v>
      </c>
      <c r="C131" s="143" t="s">
        <v>340</v>
      </c>
      <c r="D131" s="133" t="s">
        <v>152</v>
      </c>
      <c r="E131" s="12">
        <v>2</v>
      </c>
      <c r="F131" s="13">
        <v>109.09</v>
      </c>
      <c r="G131" s="54">
        <f t="shared" si="6"/>
        <v>218.18</v>
      </c>
      <c r="H131" s="54">
        <f t="shared" si="7"/>
        <v>109.09</v>
      </c>
      <c r="I131" s="54">
        <f t="shared" si="8"/>
        <v>218.18</v>
      </c>
      <c r="J131" s="7">
        <v>121.21</v>
      </c>
      <c r="K131" s="13">
        <v>109.09</v>
      </c>
    </row>
    <row r="132" spans="1:11" s="3" customFormat="1" ht="12.75">
      <c r="A132" s="4" t="s">
        <v>341</v>
      </c>
      <c r="B132" s="88" t="s">
        <v>372</v>
      </c>
      <c r="C132" s="143" t="s">
        <v>343</v>
      </c>
      <c r="D132" s="133" t="s">
        <v>43</v>
      </c>
      <c r="E132" s="12">
        <v>2</v>
      </c>
      <c r="F132" s="13">
        <v>15.44</v>
      </c>
      <c r="G132" s="54">
        <f t="shared" si="6"/>
        <v>30.88</v>
      </c>
      <c r="H132" s="54">
        <f t="shared" si="7"/>
        <v>15.44</v>
      </c>
      <c r="I132" s="54">
        <f t="shared" si="8"/>
        <v>30.88</v>
      </c>
      <c r="J132" s="7">
        <v>17.16</v>
      </c>
      <c r="K132" s="13">
        <v>15.44</v>
      </c>
    </row>
    <row r="133" spans="1:11" s="3" customFormat="1" ht="12.75">
      <c r="A133" s="4">
        <v>9535</v>
      </c>
      <c r="B133" s="88" t="s">
        <v>339</v>
      </c>
      <c r="C133" s="131" t="s">
        <v>344</v>
      </c>
      <c r="D133" s="133" t="s">
        <v>152</v>
      </c>
      <c r="E133" s="12">
        <v>2</v>
      </c>
      <c r="F133" s="13">
        <v>24.2</v>
      </c>
      <c r="G133" s="54">
        <f t="shared" si="6"/>
        <v>48.4</v>
      </c>
      <c r="H133" s="54">
        <f t="shared" si="7"/>
        <v>24.2</v>
      </c>
      <c r="I133" s="54">
        <f t="shared" si="8"/>
        <v>48.4</v>
      </c>
      <c r="J133" s="7">
        <v>26.89</v>
      </c>
      <c r="K133" s="13">
        <v>24.2</v>
      </c>
    </row>
    <row r="134" spans="1:11" s="3" customFormat="1" ht="12.75">
      <c r="A134" s="4" t="s">
        <v>379</v>
      </c>
      <c r="B134" s="88" t="s">
        <v>373</v>
      </c>
      <c r="C134" s="131" t="s">
        <v>380</v>
      </c>
      <c r="D134" s="133" t="s">
        <v>152</v>
      </c>
      <c r="E134" s="12">
        <v>1</v>
      </c>
      <c r="F134" s="13">
        <v>189.77</v>
      </c>
      <c r="G134" s="54">
        <f t="shared" si="6"/>
        <v>189.77</v>
      </c>
      <c r="H134" s="54">
        <f t="shared" si="7"/>
        <v>189.77</v>
      </c>
      <c r="I134" s="54">
        <f t="shared" si="8"/>
        <v>189.77</v>
      </c>
      <c r="J134" s="7">
        <v>210.86</v>
      </c>
      <c r="K134" s="13">
        <v>189.77</v>
      </c>
    </row>
    <row r="135" spans="1:11" s="3" customFormat="1" ht="27" customHeight="1">
      <c r="A135" s="4" t="s">
        <v>345</v>
      </c>
      <c r="B135" s="88" t="s">
        <v>342</v>
      </c>
      <c r="C135" s="131" t="s">
        <v>346</v>
      </c>
      <c r="D135" s="133" t="s">
        <v>152</v>
      </c>
      <c r="E135" s="12">
        <v>1</v>
      </c>
      <c r="F135" s="13">
        <v>275.9</v>
      </c>
      <c r="G135" s="54">
        <f t="shared" si="6"/>
        <v>275.9</v>
      </c>
      <c r="H135" s="54">
        <f t="shared" si="7"/>
        <v>275.9</v>
      </c>
      <c r="I135" s="54">
        <f t="shared" si="8"/>
        <v>275.9</v>
      </c>
      <c r="J135" s="7">
        <v>306.55</v>
      </c>
      <c r="K135" s="13">
        <v>275.9</v>
      </c>
    </row>
    <row r="136" spans="1:11" s="3" customFormat="1" ht="12.75">
      <c r="A136" s="4">
        <v>6008</v>
      </c>
      <c r="B136" s="88" t="s">
        <v>374</v>
      </c>
      <c r="C136" s="144" t="s">
        <v>347</v>
      </c>
      <c r="D136" s="90" t="s">
        <v>43</v>
      </c>
      <c r="E136" s="74">
        <v>2</v>
      </c>
      <c r="F136" s="13">
        <v>18.86</v>
      </c>
      <c r="G136" s="54">
        <f t="shared" si="6"/>
        <v>37.72</v>
      </c>
      <c r="H136" s="54">
        <f t="shared" si="7"/>
        <v>18.86</v>
      </c>
      <c r="I136" s="54">
        <f t="shared" si="8"/>
        <v>37.72</v>
      </c>
      <c r="J136" s="7">
        <v>20.95</v>
      </c>
      <c r="K136" s="13">
        <v>18.86</v>
      </c>
    </row>
    <row r="137" spans="1:11" s="3" customFormat="1" ht="13.5" customHeight="1">
      <c r="A137" s="4">
        <v>6004</v>
      </c>
      <c r="B137" s="88" t="s">
        <v>375</v>
      </c>
      <c r="C137" s="144" t="s">
        <v>348</v>
      </c>
      <c r="D137" s="90" t="s">
        <v>43</v>
      </c>
      <c r="E137" s="74">
        <v>2</v>
      </c>
      <c r="F137" s="13">
        <v>25.88</v>
      </c>
      <c r="G137" s="54">
        <f t="shared" si="6"/>
        <v>51.76</v>
      </c>
      <c r="H137" s="54">
        <f t="shared" si="7"/>
        <v>25.88</v>
      </c>
      <c r="I137" s="54">
        <f t="shared" si="8"/>
        <v>51.76</v>
      </c>
      <c r="J137" s="7">
        <v>28.75</v>
      </c>
      <c r="K137" s="13">
        <v>25.88</v>
      </c>
    </row>
    <row r="138" spans="1:11" s="3" customFormat="1" ht="12.75">
      <c r="A138" s="4" t="s">
        <v>349</v>
      </c>
      <c r="B138" s="88" t="s">
        <v>376</v>
      </c>
      <c r="C138" s="144" t="s">
        <v>350</v>
      </c>
      <c r="D138" s="90" t="s">
        <v>43</v>
      </c>
      <c r="E138" s="74">
        <v>2</v>
      </c>
      <c r="F138" s="13">
        <v>60.62</v>
      </c>
      <c r="G138" s="54">
        <f t="shared" si="6"/>
        <v>121.24</v>
      </c>
      <c r="H138" s="54">
        <f t="shared" si="7"/>
        <v>60.62</v>
      </c>
      <c r="I138" s="54">
        <f t="shared" si="8"/>
        <v>121.24</v>
      </c>
      <c r="J138" s="7">
        <v>67.35</v>
      </c>
      <c r="K138" s="13">
        <v>60.62</v>
      </c>
    </row>
    <row r="139" spans="1:11" s="3" customFormat="1" ht="12.75">
      <c r="A139" s="4" t="s">
        <v>351</v>
      </c>
      <c r="B139" s="88" t="s">
        <v>377</v>
      </c>
      <c r="C139" s="144" t="s">
        <v>352</v>
      </c>
      <c r="D139" s="90" t="s">
        <v>43</v>
      </c>
      <c r="E139" s="74">
        <v>2</v>
      </c>
      <c r="F139" s="13">
        <v>59.58</v>
      </c>
      <c r="G139" s="54">
        <f t="shared" si="6"/>
        <v>119.16</v>
      </c>
      <c r="H139" s="54">
        <f t="shared" si="7"/>
        <v>59.58</v>
      </c>
      <c r="I139" s="54">
        <f t="shared" si="8"/>
        <v>119.16</v>
      </c>
      <c r="J139" s="7">
        <v>66.2</v>
      </c>
      <c r="K139" s="13">
        <v>59.58</v>
      </c>
    </row>
    <row r="140" spans="2:11" s="9" customFormat="1" ht="12.75">
      <c r="B140" s="145"/>
      <c r="C140" s="146" t="s">
        <v>120</v>
      </c>
      <c r="D140" s="133"/>
      <c r="E140" s="147"/>
      <c r="F140" s="74"/>
      <c r="G140" s="122">
        <f>G129+G102+G87</f>
        <v>3533.96</v>
      </c>
      <c r="H140" s="122"/>
      <c r="I140" s="122">
        <f>I129+I102+I87</f>
        <v>3533.96</v>
      </c>
      <c r="J140" s="148"/>
      <c r="K140" s="74"/>
    </row>
    <row r="141" spans="1:11" ht="12.75">
      <c r="A141" s="51"/>
      <c r="B141" s="65"/>
      <c r="D141" s="67" t="s">
        <v>19</v>
      </c>
      <c r="E141" s="49"/>
      <c r="F141" s="54"/>
      <c r="G141" s="54"/>
      <c r="H141" s="54"/>
      <c r="I141" s="54"/>
      <c r="J141" s="78"/>
      <c r="K141" s="54"/>
    </row>
    <row r="142" spans="1:10" ht="12.75">
      <c r="A142" s="51"/>
      <c r="B142" s="61">
        <v>12</v>
      </c>
      <c r="C142" s="44" t="s">
        <v>77</v>
      </c>
      <c r="D142" s="62" t="s">
        <v>19</v>
      </c>
      <c r="E142" s="63"/>
      <c r="F142" s="54"/>
      <c r="G142" s="46"/>
      <c r="H142" s="46"/>
      <c r="I142" s="46"/>
      <c r="J142" s="78"/>
    </row>
    <row r="143" spans="1:11" s="150" customFormat="1" ht="25.5">
      <c r="A143" s="149" t="s">
        <v>381</v>
      </c>
      <c r="B143" s="88" t="s">
        <v>34</v>
      </c>
      <c r="C143" s="144" t="s">
        <v>252</v>
      </c>
      <c r="D143" s="133" t="s">
        <v>43</v>
      </c>
      <c r="E143" s="74">
        <v>1</v>
      </c>
      <c r="F143" s="74">
        <v>88.2</v>
      </c>
      <c r="G143" s="54">
        <f>F143*E143</f>
        <v>88.2</v>
      </c>
      <c r="H143" s="54">
        <f>ROUND(F143*(100+$E$176)%,2)</f>
        <v>88.2</v>
      </c>
      <c r="I143" s="54">
        <f>H143*E143</f>
        <v>88.2</v>
      </c>
      <c r="J143" s="75">
        <v>98</v>
      </c>
      <c r="K143" s="74">
        <v>88.2</v>
      </c>
    </row>
    <row r="144" spans="1:11" s="150" customFormat="1" ht="12.75">
      <c r="A144" s="150" t="s">
        <v>382</v>
      </c>
      <c r="B144" s="88" t="s">
        <v>74</v>
      </c>
      <c r="C144" s="151" t="s">
        <v>242</v>
      </c>
      <c r="D144" s="133" t="s">
        <v>43</v>
      </c>
      <c r="E144" s="74">
        <v>1</v>
      </c>
      <c r="F144" s="74">
        <v>5.97</v>
      </c>
      <c r="G144" s="54">
        <f>F144*E144</f>
        <v>5.97</v>
      </c>
      <c r="H144" s="54">
        <f>ROUND(F144*(100+$E$176)%,2)</f>
        <v>5.97</v>
      </c>
      <c r="I144" s="54">
        <f>H144*E144</f>
        <v>5.97</v>
      </c>
      <c r="J144" s="75">
        <v>6.63</v>
      </c>
      <c r="K144" s="74">
        <v>5.97</v>
      </c>
    </row>
    <row r="145" spans="1:11" s="150" customFormat="1" ht="12.75">
      <c r="A145" s="150" t="s">
        <v>383</v>
      </c>
      <c r="B145" s="88" t="s">
        <v>75</v>
      </c>
      <c r="C145" s="151" t="s">
        <v>276</v>
      </c>
      <c r="D145" s="133" t="s">
        <v>43</v>
      </c>
      <c r="E145" s="74">
        <v>1</v>
      </c>
      <c r="F145" s="74">
        <v>31.02</v>
      </c>
      <c r="G145" s="54">
        <f>F145*E145</f>
        <v>31.02</v>
      </c>
      <c r="H145" s="54">
        <f>ROUND(F145*(100+$E$176)%,2)</f>
        <v>31.02</v>
      </c>
      <c r="I145" s="54">
        <f>H145*E145</f>
        <v>31.02</v>
      </c>
      <c r="J145" s="75">
        <v>34.47</v>
      </c>
      <c r="K145" s="74">
        <v>31.02</v>
      </c>
    </row>
    <row r="146" spans="1:11" s="150" customFormat="1" ht="12.75">
      <c r="A146" s="150" t="s">
        <v>383</v>
      </c>
      <c r="B146" s="88" t="s">
        <v>76</v>
      </c>
      <c r="C146" s="151" t="s">
        <v>277</v>
      </c>
      <c r="D146" s="133" t="s">
        <v>43</v>
      </c>
      <c r="E146" s="74">
        <v>1</v>
      </c>
      <c r="F146" s="74">
        <v>31.02</v>
      </c>
      <c r="G146" s="54">
        <f>F146*E146</f>
        <v>31.02</v>
      </c>
      <c r="H146" s="54">
        <f>ROUND(F146*(100+$E$176)%,2)</f>
        <v>31.02</v>
      </c>
      <c r="I146" s="54">
        <f>H146*E146</f>
        <v>31.02</v>
      </c>
      <c r="J146" s="75">
        <v>34.47</v>
      </c>
      <c r="K146" s="74">
        <v>31.02</v>
      </c>
    </row>
    <row r="147" spans="1:11" s="150" customFormat="1" ht="12.75">
      <c r="A147" s="87"/>
      <c r="B147" s="88" t="s">
        <v>263</v>
      </c>
      <c r="C147" s="144" t="s">
        <v>244</v>
      </c>
      <c r="D147" s="73"/>
      <c r="E147" s="74"/>
      <c r="F147" s="74"/>
      <c r="G147" s="54"/>
      <c r="H147" s="54"/>
      <c r="I147" s="54"/>
      <c r="J147" s="75"/>
      <c r="K147" s="74"/>
    </row>
    <row r="148" spans="1:11" s="150" customFormat="1" ht="12.75">
      <c r="A148" s="87" t="s">
        <v>398</v>
      </c>
      <c r="B148" s="88"/>
      <c r="C148" s="152" t="s">
        <v>278</v>
      </c>
      <c r="D148" s="73" t="s">
        <v>152</v>
      </c>
      <c r="E148" s="74">
        <v>9</v>
      </c>
      <c r="F148" s="74">
        <v>39.47</v>
      </c>
      <c r="G148" s="54">
        <f>F148*E148</f>
        <v>355.23</v>
      </c>
      <c r="H148" s="54">
        <f>ROUND(F148*(100+$E$176)%,2)</f>
        <v>39.47</v>
      </c>
      <c r="I148" s="54">
        <f>H148*E148</f>
        <v>355.23</v>
      </c>
      <c r="J148" s="75">
        <v>43.86</v>
      </c>
      <c r="K148" s="74">
        <v>39.47</v>
      </c>
    </row>
    <row r="149" spans="1:11" s="150" customFormat="1" ht="12.75">
      <c r="A149" s="87" t="s">
        <v>386</v>
      </c>
      <c r="B149" s="88"/>
      <c r="C149" s="153" t="s">
        <v>253</v>
      </c>
      <c r="D149" s="73" t="s">
        <v>152</v>
      </c>
      <c r="E149" s="74">
        <v>2</v>
      </c>
      <c r="F149" s="74">
        <v>56.85</v>
      </c>
      <c r="G149" s="54">
        <f>F149*E149</f>
        <v>113.7</v>
      </c>
      <c r="H149" s="54">
        <f>ROUND(F149*(100+$E$176)%,2)</f>
        <v>56.85</v>
      </c>
      <c r="I149" s="54">
        <f>H149*E149</f>
        <v>113.7</v>
      </c>
      <c r="J149" s="75">
        <v>63.17</v>
      </c>
      <c r="K149" s="74">
        <v>56.85</v>
      </c>
    </row>
    <row r="150" spans="1:11" s="150" customFormat="1" ht="12.75">
      <c r="A150" s="87"/>
      <c r="B150" s="88" t="s">
        <v>264</v>
      </c>
      <c r="C150" s="144" t="s">
        <v>254</v>
      </c>
      <c r="D150" s="73"/>
      <c r="E150" s="74"/>
      <c r="F150" s="74"/>
      <c r="G150" s="54"/>
      <c r="H150" s="54"/>
      <c r="I150" s="54"/>
      <c r="J150" s="75"/>
      <c r="K150" s="74"/>
    </row>
    <row r="151" spans="1:11" s="150" customFormat="1" ht="12.75">
      <c r="A151" s="154" t="s">
        <v>387</v>
      </c>
      <c r="B151" s="88"/>
      <c r="C151" s="152" t="s">
        <v>247</v>
      </c>
      <c r="D151" s="73" t="s">
        <v>5</v>
      </c>
      <c r="E151" s="74">
        <v>223</v>
      </c>
      <c r="F151" s="74">
        <v>1.34</v>
      </c>
      <c r="G151" s="54">
        <f aca="true" t="shared" si="9" ref="G151:G160">F151*E151</f>
        <v>298.82</v>
      </c>
      <c r="H151" s="54">
        <f aca="true" t="shared" si="10" ref="H151:H160">ROUND(F151*(100+$E$176)%,2)</f>
        <v>1.34</v>
      </c>
      <c r="I151" s="54">
        <f aca="true" t="shared" si="11" ref="I151:I160">H151*E151</f>
        <v>298.82</v>
      </c>
      <c r="J151" s="75">
        <v>1.49</v>
      </c>
      <c r="K151" s="74">
        <v>1.34</v>
      </c>
    </row>
    <row r="152" spans="1:11" s="150" customFormat="1" ht="12.75">
      <c r="A152" s="154" t="s">
        <v>388</v>
      </c>
      <c r="B152" s="88"/>
      <c r="C152" s="152" t="s">
        <v>248</v>
      </c>
      <c r="D152" s="73" t="s">
        <v>5</v>
      </c>
      <c r="E152" s="74">
        <v>150</v>
      </c>
      <c r="F152" s="74">
        <v>2.71</v>
      </c>
      <c r="G152" s="54">
        <f t="shared" si="9"/>
        <v>406.5</v>
      </c>
      <c r="H152" s="54">
        <f t="shared" si="10"/>
        <v>2.71</v>
      </c>
      <c r="I152" s="54">
        <f t="shared" si="11"/>
        <v>406.5</v>
      </c>
      <c r="J152" s="75">
        <v>3.01</v>
      </c>
      <c r="K152" s="74">
        <v>2.71</v>
      </c>
    </row>
    <row r="153" spans="1:11" s="150" customFormat="1" ht="25.5">
      <c r="A153" s="87" t="s">
        <v>391</v>
      </c>
      <c r="B153" s="88" t="s">
        <v>265</v>
      </c>
      <c r="C153" s="124" t="s">
        <v>257</v>
      </c>
      <c r="D153" s="73" t="s">
        <v>5</v>
      </c>
      <c r="E153" s="74">
        <v>140</v>
      </c>
      <c r="F153" s="74">
        <v>4.91</v>
      </c>
      <c r="G153" s="54">
        <f t="shared" si="9"/>
        <v>687.4</v>
      </c>
      <c r="H153" s="54">
        <f t="shared" si="10"/>
        <v>4.91</v>
      </c>
      <c r="I153" s="54">
        <f t="shared" si="11"/>
        <v>687.4</v>
      </c>
      <c r="J153" s="75">
        <v>5.45</v>
      </c>
      <c r="K153" s="74">
        <v>4.91</v>
      </c>
    </row>
    <row r="154" spans="1:11" s="150" customFormat="1" ht="12.75">
      <c r="A154" s="87">
        <v>1891</v>
      </c>
      <c r="B154" s="88" t="s">
        <v>266</v>
      </c>
      <c r="C154" s="144" t="s">
        <v>258</v>
      </c>
      <c r="D154" s="73" t="s">
        <v>43</v>
      </c>
      <c r="E154" s="74">
        <v>10</v>
      </c>
      <c r="F154" s="74">
        <v>1.08</v>
      </c>
      <c r="G154" s="54">
        <f t="shared" si="9"/>
        <v>10.8</v>
      </c>
      <c r="H154" s="54">
        <f t="shared" si="10"/>
        <v>1.08</v>
      </c>
      <c r="I154" s="54">
        <f t="shared" si="11"/>
        <v>10.8</v>
      </c>
      <c r="J154" s="75">
        <v>1.2</v>
      </c>
      <c r="K154" s="74">
        <v>1.08</v>
      </c>
    </row>
    <row r="155" spans="1:11" s="150" customFormat="1" ht="12.75">
      <c r="A155" s="87">
        <v>1879</v>
      </c>
      <c r="B155" s="88" t="s">
        <v>267</v>
      </c>
      <c r="C155" s="124" t="s">
        <v>397</v>
      </c>
      <c r="D155" s="73" t="s">
        <v>43</v>
      </c>
      <c r="E155" s="74">
        <v>5</v>
      </c>
      <c r="F155" s="74">
        <v>1.86</v>
      </c>
      <c r="G155" s="54">
        <f t="shared" si="9"/>
        <v>9.3</v>
      </c>
      <c r="H155" s="54">
        <f t="shared" si="10"/>
        <v>1.86</v>
      </c>
      <c r="I155" s="54">
        <f t="shared" si="11"/>
        <v>9.3</v>
      </c>
      <c r="J155" s="75">
        <v>2.07</v>
      </c>
      <c r="K155" s="74">
        <v>1.86</v>
      </c>
    </row>
    <row r="156" spans="1:11" s="150" customFormat="1" ht="12.75">
      <c r="A156" s="87">
        <v>10569</v>
      </c>
      <c r="B156" s="88" t="s">
        <v>269</v>
      </c>
      <c r="C156" s="144" t="s">
        <v>393</v>
      </c>
      <c r="D156" s="73" t="s">
        <v>249</v>
      </c>
      <c r="E156" s="74">
        <v>11</v>
      </c>
      <c r="F156" s="74">
        <v>1.42</v>
      </c>
      <c r="G156" s="54">
        <f t="shared" si="9"/>
        <v>15.62</v>
      </c>
      <c r="H156" s="54">
        <f t="shared" si="10"/>
        <v>1.42</v>
      </c>
      <c r="I156" s="54">
        <f t="shared" si="11"/>
        <v>15.62</v>
      </c>
      <c r="J156" s="75">
        <v>1.58</v>
      </c>
      <c r="K156" s="74">
        <v>1.42</v>
      </c>
    </row>
    <row r="157" spans="1:11" s="150" customFormat="1" ht="12.75">
      <c r="A157" s="87">
        <v>2556</v>
      </c>
      <c r="B157" s="88" t="s">
        <v>270</v>
      </c>
      <c r="C157" s="144" t="s">
        <v>395</v>
      </c>
      <c r="D157" s="73" t="s">
        <v>249</v>
      </c>
      <c r="E157" s="74">
        <v>6</v>
      </c>
      <c r="F157" s="74">
        <v>0.71</v>
      </c>
      <c r="G157" s="54">
        <f t="shared" si="9"/>
        <v>4.26</v>
      </c>
      <c r="H157" s="54">
        <f t="shared" si="10"/>
        <v>0.71</v>
      </c>
      <c r="I157" s="54">
        <f t="shared" si="11"/>
        <v>4.26</v>
      </c>
      <c r="J157" s="75">
        <v>0.79</v>
      </c>
      <c r="K157" s="74">
        <v>0.71</v>
      </c>
    </row>
    <row r="158" spans="1:11" s="150" customFormat="1" ht="12.75">
      <c r="A158" s="87">
        <v>72331</v>
      </c>
      <c r="B158" s="88" t="s">
        <v>270</v>
      </c>
      <c r="C158" s="144" t="s">
        <v>279</v>
      </c>
      <c r="D158" s="73" t="s">
        <v>249</v>
      </c>
      <c r="E158" s="74">
        <v>3</v>
      </c>
      <c r="F158" s="74">
        <v>5.85</v>
      </c>
      <c r="G158" s="54">
        <f t="shared" si="9"/>
        <v>17.549999999999997</v>
      </c>
      <c r="H158" s="54">
        <f t="shared" si="10"/>
        <v>5.85</v>
      </c>
      <c r="I158" s="54">
        <f t="shared" si="11"/>
        <v>17.549999999999997</v>
      </c>
      <c r="J158" s="75">
        <v>6.5</v>
      </c>
      <c r="K158" s="74">
        <v>5.85</v>
      </c>
    </row>
    <row r="159" spans="1:11" s="150" customFormat="1" ht="12.75">
      <c r="A159" s="87">
        <v>72332</v>
      </c>
      <c r="B159" s="88" t="s">
        <v>271</v>
      </c>
      <c r="C159" s="144" t="s">
        <v>280</v>
      </c>
      <c r="D159" s="73" t="s">
        <v>249</v>
      </c>
      <c r="E159" s="74">
        <v>1</v>
      </c>
      <c r="F159" s="74">
        <v>7.47</v>
      </c>
      <c r="G159" s="54">
        <f t="shared" si="9"/>
        <v>7.47</v>
      </c>
      <c r="H159" s="54">
        <f t="shared" si="10"/>
        <v>7.47</v>
      </c>
      <c r="I159" s="54">
        <f t="shared" si="11"/>
        <v>7.47</v>
      </c>
      <c r="J159" s="75">
        <v>8.3</v>
      </c>
      <c r="K159" s="74">
        <v>7.47</v>
      </c>
    </row>
    <row r="160" spans="1:11" s="150" customFormat="1" ht="12.75">
      <c r="A160" s="87">
        <v>7529</v>
      </c>
      <c r="B160" s="88" t="s">
        <v>272</v>
      </c>
      <c r="C160" s="144" t="s">
        <v>281</v>
      </c>
      <c r="D160" s="73" t="s">
        <v>249</v>
      </c>
      <c r="E160" s="74">
        <v>1</v>
      </c>
      <c r="F160" s="74">
        <v>10.31</v>
      </c>
      <c r="G160" s="54">
        <f t="shared" si="9"/>
        <v>10.31</v>
      </c>
      <c r="H160" s="54">
        <f t="shared" si="10"/>
        <v>10.31</v>
      </c>
      <c r="I160" s="54">
        <f t="shared" si="11"/>
        <v>10.31</v>
      </c>
      <c r="J160" s="75">
        <v>11.46</v>
      </c>
      <c r="K160" s="74">
        <v>10.31</v>
      </c>
    </row>
    <row r="161" spans="1:11" ht="12.75">
      <c r="A161" s="51"/>
      <c r="B161" s="52"/>
      <c r="C161" s="59" t="s">
        <v>121</v>
      </c>
      <c r="D161" s="95"/>
      <c r="E161" s="54"/>
      <c r="F161" s="54"/>
      <c r="G161" s="46">
        <f>SUM(G143:G160)</f>
        <v>2093.17</v>
      </c>
      <c r="H161" s="46"/>
      <c r="I161" s="46">
        <f>SUM(I143:I160)</f>
        <v>2093.17</v>
      </c>
      <c r="J161" s="155"/>
      <c r="K161" s="54"/>
    </row>
    <row r="162" spans="1:11" ht="12.75">
      <c r="A162" s="51"/>
      <c r="B162" s="65"/>
      <c r="C162" s="59"/>
      <c r="D162" s="67"/>
      <c r="E162" s="156"/>
      <c r="F162" s="54"/>
      <c r="G162" s="54"/>
      <c r="H162" s="54"/>
      <c r="I162" s="54"/>
      <c r="J162" s="78"/>
      <c r="K162" s="54"/>
    </row>
    <row r="163" spans="1:11" ht="12.75">
      <c r="A163" s="51"/>
      <c r="B163" s="65">
        <v>13</v>
      </c>
      <c r="C163" s="59" t="s">
        <v>145</v>
      </c>
      <c r="D163" s="67"/>
      <c r="E163" s="156"/>
      <c r="F163" s="54"/>
      <c r="G163" s="54"/>
      <c r="H163" s="54"/>
      <c r="I163" s="54"/>
      <c r="J163" s="78"/>
      <c r="K163" s="54"/>
    </row>
    <row r="164" spans="1:11" ht="25.5" customHeight="1">
      <c r="A164" s="51" t="s">
        <v>368</v>
      </c>
      <c r="B164" s="65" t="s">
        <v>36</v>
      </c>
      <c r="C164" s="157" t="s">
        <v>149</v>
      </c>
      <c r="D164" s="67" t="s">
        <v>43</v>
      </c>
      <c r="E164" s="156">
        <v>2</v>
      </c>
      <c r="F164" s="54">
        <v>117</v>
      </c>
      <c r="G164" s="54">
        <f>F164*E164</f>
        <v>234</v>
      </c>
      <c r="H164" s="54">
        <f>ROUND(F164*(100+$E$176)%,2)</f>
        <v>117</v>
      </c>
      <c r="I164" s="54">
        <f>H164*E164</f>
        <v>234</v>
      </c>
      <c r="J164" s="68">
        <v>130</v>
      </c>
      <c r="K164" s="54">
        <v>117</v>
      </c>
    </row>
    <row r="165" spans="1:11" ht="15.75" customHeight="1">
      <c r="A165" s="51"/>
      <c r="B165" s="65" t="s">
        <v>150</v>
      </c>
      <c r="C165" s="93" t="s">
        <v>194</v>
      </c>
      <c r="D165" s="90" t="s">
        <v>43</v>
      </c>
      <c r="E165" s="91">
        <v>4</v>
      </c>
      <c r="F165" s="74">
        <v>54</v>
      </c>
      <c r="G165" s="54">
        <f>F165*E165</f>
        <v>216</v>
      </c>
      <c r="H165" s="54">
        <f>ROUND(F165*(100+$E$176)%,2)</f>
        <v>54</v>
      </c>
      <c r="I165" s="54">
        <f>H165*E165</f>
        <v>216</v>
      </c>
      <c r="J165" s="158">
        <v>60</v>
      </c>
      <c r="K165" s="74">
        <v>54</v>
      </c>
    </row>
    <row r="166" spans="1:11" ht="12.75">
      <c r="A166" s="51"/>
      <c r="B166" s="65"/>
      <c r="C166" s="59" t="s">
        <v>122</v>
      </c>
      <c r="D166" s="67"/>
      <c r="E166" s="156"/>
      <c r="F166" s="54"/>
      <c r="G166" s="46">
        <f>SUM(G164:G165)</f>
        <v>450</v>
      </c>
      <c r="H166" s="46"/>
      <c r="I166" s="46">
        <f>SUM(I164:I165)</f>
        <v>450</v>
      </c>
      <c r="J166" s="159"/>
      <c r="K166" s="54"/>
    </row>
    <row r="167" spans="1:11" ht="13.5" customHeight="1">
      <c r="A167" s="51"/>
      <c r="B167" s="65"/>
      <c r="C167" s="59"/>
      <c r="D167" s="67"/>
      <c r="E167" s="156"/>
      <c r="F167" s="54"/>
      <c r="G167" s="46"/>
      <c r="H167" s="46"/>
      <c r="I167" s="46"/>
      <c r="J167" s="78"/>
      <c r="K167" s="54"/>
    </row>
    <row r="168" spans="1:11" s="9" customFormat="1" ht="12.75">
      <c r="A168" s="87"/>
      <c r="B168" s="160">
        <v>14</v>
      </c>
      <c r="C168" s="146" t="s">
        <v>151</v>
      </c>
      <c r="D168" s="161"/>
      <c r="E168" s="162"/>
      <c r="F168" s="74"/>
      <c r="G168" s="122"/>
      <c r="H168" s="122"/>
      <c r="I168" s="122"/>
      <c r="J168" s="163"/>
      <c r="K168" s="74"/>
    </row>
    <row r="169" spans="1:11" s="150" customFormat="1" ht="25.5">
      <c r="A169" s="132" t="s">
        <v>368</v>
      </c>
      <c r="B169" s="88" t="s">
        <v>146</v>
      </c>
      <c r="C169" s="124" t="s">
        <v>432</v>
      </c>
      <c r="D169" s="133" t="s">
        <v>43</v>
      </c>
      <c r="E169" s="74">
        <v>1</v>
      </c>
      <c r="F169" s="74">
        <v>9400.14</v>
      </c>
      <c r="G169" s="54">
        <f>F169*E169</f>
        <v>9400.14</v>
      </c>
      <c r="H169" s="54">
        <f>ROUND(F169*(100+$E$176)%,2)</f>
        <v>9400.14</v>
      </c>
      <c r="I169" s="54">
        <f>H169*E169</f>
        <v>9400.14</v>
      </c>
      <c r="J169" s="164"/>
      <c r="K169" s="74">
        <v>9400.14</v>
      </c>
    </row>
    <row r="170" spans="1:11" s="9" customFormat="1" ht="12.75">
      <c r="A170" s="87"/>
      <c r="B170" s="165"/>
      <c r="C170" s="146" t="s">
        <v>147</v>
      </c>
      <c r="D170" s="133"/>
      <c r="E170" s="162"/>
      <c r="F170" s="74"/>
      <c r="G170" s="122">
        <f>SUM(G169)</f>
        <v>9400.14</v>
      </c>
      <c r="H170" s="122"/>
      <c r="I170" s="122">
        <f>SUM(I169)</f>
        <v>9400.14</v>
      </c>
      <c r="J170" s="7"/>
      <c r="K170" s="74"/>
    </row>
    <row r="171" spans="1:11" ht="12.75">
      <c r="A171" s="51"/>
      <c r="B171" s="65"/>
      <c r="C171" s="59"/>
      <c r="D171" s="67"/>
      <c r="E171" s="156"/>
      <c r="F171" s="54"/>
      <c r="G171" s="54"/>
      <c r="H171" s="54"/>
      <c r="I171" s="54"/>
      <c r="J171" s="68"/>
      <c r="K171" s="54"/>
    </row>
    <row r="172" spans="1:11" ht="12.75">
      <c r="A172" s="51"/>
      <c r="B172" s="58">
        <v>15</v>
      </c>
      <c r="C172" s="59" t="s">
        <v>78</v>
      </c>
      <c r="D172" s="67"/>
      <c r="E172" s="156"/>
      <c r="F172" s="54"/>
      <c r="G172" s="46"/>
      <c r="H172" s="46"/>
      <c r="I172" s="46"/>
      <c r="J172" s="78"/>
      <c r="K172" s="54"/>
    </row>
    <row r="173" spans="1:11" ht="12.75">
      <c r="A173" s="51" t="s">
        <v>231</v>
      </c>
      <c r="B173" s="65" t="s">
        <v>153</v>
      </c>
      <c r="C173" s="53" t="s">
        <v>79</v>
      </c>
      <c r="D173" s="67" t="s">
        <v>3</v>
      </c>
      <c r="E173" s="156">
        <v>153</v>
      </c>
      <c r="F173" s="54">
        <v>1.35</v>
      </c>
      <c r="G173" s="54">
        <f>F173*E173</f>
        <v>206.55</v>
      </c>
      <c r="H173" s="54">
        <f>ROUND(F173*(100+$E$176)%,2)</f>
        <v>1.35</v>
      </c>
      <c r="I173" s="54">
        <f>H173*E173</f>
        <v>206.55</v>
      </c>
      <c r="J173" s="55">
        <v>1.5</v>
      </c>
      <c r="K173" s="54">
        <v>1.35</v>
      </c>
    </row>
    <row r="174" spans="2:11" ht="12.75">
      <c r="B174" s="65"/>
      <c r="C174" s="59" t="s">
        <v>154</v>
      </c>
      <c r="D174" s="67"/>
      <c r="E174" s="156"/>
      <c r="F174" s="54"/>
      <c r="G174" s="46">
        <f>SUM(G173)</f>
        <v>206.55</v>
      </c>
      <c r="H174" s="46"/>
      <c r="I174" s="46">
        <f>SUM(I173)</f>
        <v>206.55</v>
      </c>
      <c r="J174" s="78"/>
      <c r="K174" s="54"/>
    </row>
    <row r="175" spans="1:11" ht="15.75">
      <c r="A175" s="38" t="s">
        <v>427</v>
      </c>
      <c r="B175" s="38"/>
      <c r="C175" s="38"/>
      <c r="D175" s="166"/>
      <c r="E175" s="166"/>
      <c r="F175" s="166"/>
      <c r="G175" s="34">
        <f>G174+G170+G166+G161+G84+G78+G74+G66+G58+G48+G41+G34+G28+G14+G140</f>
        <v>92465.69</v>
      </c>
      <c r="H175" s="35"/>
      <c r="I175" s="36"/>
      <c r="J175" s="167">
        <f>SUM(I13:I174)</f>
        <v>188465.34000000003</v>
      </c>
      <c r="K175" s="46">
        <f>SUM(I13:I174)/2</f>
        <v>94232.67000000001</v>
      </c>
    </row>
    <row r="176" spans="1:11" ht="15.75">
      <c r="A176" s="294" t="s">
        <v>84</v>
      </c>
      <c r="B176" s="295"/>
      <c r="C176" s="296"/>
      <c r="D176" s="168" t="s">
        <v>239</v>
      </c>
      <c r="E176" s="20"/>
      <c r="F176" s="169">
        <f>G175</f>
        <v>92465.69</v>
      </c>
      <c r="G176" s="34">
        <f>F176*E176%</f>
        <v>0</v>
      </c>
      <c r="H176" s="35"/>
      <c r="I176" s="36"/>
      <c r="J176" s="167">
        <f>J175-I140</f>
        <v>184931.38000000003</v>
      </c>
      <c r="K176" s="46"/>
    </row>
    <row r="177" spans="1:11" ht="15.75">
      <c r="A177" s="38" t="s">
        <v>428</v>
      </c>
      <c r="B177" s="38"/>
      <c r="C177" s="38"/>
      <c r="D177" s="168"/>
      <c r="E177" s="168"/>
      <c r="F177" s="168"/>
      <c r="G177" s="37">
        <f>G176+G175</f>
        <v>92465.69</v>
      </c>
      <c r="H177" s="37"/>
      <c r="I177" s="37"/>
      <c r="J177" s="167">
        <f>J176/2</f>
        <v>92465.69000000002</v>
      </c>
      <c r="K177" s="170"/>
    </row>
    <row r="178" spans="1:11" ht="12.75">
      <c r="A178" s="171" t="s">
        <v>435</v>
      </c>
      <c r="B178" s="172"/>
      <c r="C178" s="173"/>
      <c r="D178" s="174"/>
      <c r="E178" s="175"/>
      <c r="F178" s="175"/>
      <c r="G178" s="175"/>
      <c r="H178" s="175"/>
      <c r="I178" s="175"/>
      <c r="J178" s="173"/>
      <c r="K178" s="173"/>
    </row>
    <row r="179" spans="1:10" ht="12.75">
      <c r="A179" s="171"/>
      <c r="B179" s="176"/>
      <c r="C179" s="171"/>
      <c r="D179" s="177"/>
      <c r="E179" s="178"/>
      <c r="F179" s="178"/>
      <c r="G179" s="178"/>
      <c r="H179" s="178"/>
      <c r="I179" s="178"/>
      <c r="J179" s="179"/>
    </row>
    <row r="180" spans="1:10" ht="12.75">
      <c r="A180" s="171"/>
      <c r="B180" s="176"/>
      <c r="C180" s="171"/>
      <c r="D180" s="177"/>
      <c r="E180" s="178"/>
      <c r="F180" s="178"/>
      <c r="G180" s="178"/>
      <c r="H180" s="178"/>
      <c r="I180" s="178"/>
      <c r="J180" s="179"/>
    </row>
    <row r="181" spans="1:10" ht="12.75">
      <c r="A181" s="171"/>
      <c r="B181" s="176"/>
      <c r="C181" s="171"/>
      <c r="D181" s="177"/>
      <c r="E181" s="178"/>
      <c r="F181" s="178"/>
      <c r="G181" s="178"/>
      <c r="H181" s="178"/>
      <c r="I181" s="178"/>
      <c r="J181" s="179"/>
    </row>
    <row r="182" spans="1:9" ht="12.75">
      <c r="A182" s="180"/>
      <c r="B182" s="181"/>
      <c r="C182" s="180"/>
      <c r="D182" s="182"/>
      <c r="E182" s="183"/>
      <c r="F182" s="183"/>
      <c r="G182" s="183"/>
      <c r="H182" s="183"/>
      <c r="I182" s="183"/>
    </row>
    <row r="183" spans="2:9" ht="12.75">
      <c r="B183" s="184"/>
      <c r="D183" s="67"/>
      <c r="E183" s="49"/>
      <c r="F183" s="49"/>
      <c r="G183" s="49"/>
      <c r="H183" s="49"/>
      <c r="I183" s="49"/>
    </row>
    <row r="184" spans="2:9" ht="12.75">
      <c r="B184" s="184"/>
      <c r="D184" s="67"/>
      <c r="E184" s="49"/>
      <c r="F184" s="49"/>
      <c r="G184" s="49"/>
      <c r="H184" s="49"/>
      <c r="I184" s="49"/>
    </row>
    <row r="185" spans="2:9" ht="12.75">
      <c r="B185" s="184"/>
      <c r="D185" s="67"/>
      <c r="E185" s="49"/>
      <c r="F185" s="49"/>
      <c r="G185" s="49"/>
      <c r="H185" s="49"/>
      <c r="I185" s="49"/>
    </row>
    <row r="186" spans="2:9" ht="12.75">
      <c r="B186" s="184"/>
      <c r="D186" s="67"/>
      <c r="E186" s="49"/>
      <c r="F186" s="49"/>
      <c r="G186" s="49"/>
      <c r="H186" s="49"/>
      <c r="I186" s="49"/>
    </row>
    <row r="187" spans="2:9" ht="12.75">
      <c r="B187" s="184"/>
      <c r="D187" s="67"/>
      <c r="E187" s="49"/>
      <c r="F187" s="49"/>
      <c r="G187" s="49"/>
      <c r="H187" s="49"/>
      <c r="I187" s="49"/>
    </row>
    <row r="188" spans="2:9" ht="12.75">
      <c r="B188" s="184"/>
      <c r="D188" s="67"/>
      <c r="E188" s="49"/>
      <c r="F188" s="49"/>
      <c r="G188" s="49"/>
      <c r="H188" s="49"/>
      <c r="I188" s="49"/>
    </row>
    <row r="189" spans="2:9" ht="12.75">
      <c r="B189" s="184"/>
      <c r="D189" s="67"/>
      <c r="E189" s="49"/>
      <c r="F189" s="49"/>
      <c r="G189" s="49"/>
      <c r="H189" s="49"/>
      <c r="I189" s="49"/>
    </row>
    <row r="190" spans="2:9" ht="12.75">
      <c r="B190" s="184"/>
      <c r="D190" s="67"/>
      <c r="E190" s="49"/>
      <c r="F190" s="49"/>
      <c r="G190" s="49"/>
      <c r="H190" s="49"/>
      <c r="I190" s="49"/>
    </row>
    <row r="191" spans="2:9" ht="12.75">
      <c r="B191" s="184"/>
      <c r="D191" s="67"/>
      <c r="E191" s="49"/>
      <c r="F191" s="49"/>
      <c r="G191" s="49"/>
      <c r="H191" s="49"/>
      <c r="I191" s="49"/>
    </row>
    <row r="192" spans="2:9" ht="12.75">
      <c r="B192" s="184"/>
      <c r="D192" s="67"/>
      <c r="E192" s="49"/>
      <c r="F192" s="49"/>
      <c r="G192" s="49"/>
      <c r="H192" s="49"/>
      <c r="I192" s="49"/>
    </row>
    <row r="193" spans="2:9" ht="12.75">
      <c r="B193" s="184"/>
      <c r="D193" s="67"/>
      <c r="E193" s="49"/>
      <c r="F193" s="49"/>
      <c r="G193" s="49"/>
      <c r="H193" s="49"/>
      <c r="I193" s="49"/>
    </row>
    <row r="194" spans="2:9" ht="12.75">
      <c r="B194" s="184"/>
      <c r="D194" s="67"/>
      <c r="E194" s="49"/>
      <c r="F194" s="49"/>
      <c r="G194" s="49"/>
      <c r="H194" s="49"/>
      <c r="I194" s="49"/>
    </row>
    <row r="195" spans="2:9" ht="12.75">
      <c r="B195" s="184"/>
      <c r="D195" s="67"/>
      <c r="E195" s="49"/>
      <c r="F195" s="49"/>
      <c r="G195" s="49"/>
      <c r="H195" s="49"/>
      <c r="I195" s="49"/>
    </row>
    <row r="196" spans="2:9" ht="12.75">
      <c r="B196" s="184"/>
      <c r="D196" s="67"/>
      <c r="E196" s="49"/>
      <c r="F196" s="49"/>
      <c r="G196" s="49"/>
      <c r="H196" s="49"/>
      <c r="I196" s="49"/>
    </row>
    <row r="197" spans="2:9" ht="12.75">
      <c r="B197" s="184"/>
      <c r="D197" s="67"/>
      <c r="E197" s="49"/>
      <c r="F197" s="49"/>
      <c r="G197" s="49"/>
      <c r="H197" s="49"/>
      <c r="I197" s="49"/>
    </row>
    <row r="198" spans="2:9" ht="12.75">
      <c r="B198" s="184"/>
      <c r="D198" s="67"/>
      <c r="E198" s="49"/>
      <c r="F198" s="49"/>
      <c r="G198" s="49"/>
      <c r="H198" s="49"/>
      <c r="I198" s="49"/>
    </row>
    <row r="199" spans="2:9" ht="12.75">
      <c r="B199" s="184"/>
      <c r="D199" s="67"/>
      <c r="E199" s="49"/>
      <c r="F199" s="49"/>
      <c r="G199" s="49"/>
      <c r="H199" s="49"/>
      <c r="I199" s="49"/>
    </row>
    <row r="200" spans="2:9" ht="12.75">
      <c r="B200" s="184"/>
      <c r="D200" s="67"/>
      <c r="E200" s="49"/>
      <c r="F200" s="49"/>
      <c r="G200" s="49"/>
      <c r="H200" s="49"/>
      <c r="I200" s="49"/>
    </row>
    <row r="201" spans="2:9" ht="12.75">
      <c r="B201" s="184"/>
      <c r="D201" s="67"/>
      <c r="E201" s="49"/>
      <c r="F201" s="49"/>
      <c r="G201" s="49"/>
      <c r="H201" s="49"/>
      <c r="I201" s="49"/>
    </row>
    <row r="202" spans="2:9" ht="12.75">
      <c r="B202" s="184"/>
      <c r="D202" s="67"/>
      <c r="E202" s="49"/>
      <c r="F202" s="49"/>
      <c r="G202" s="49"/>
      <c r="H202" s="49"/>
      <c r="I202" s="49"/>
    </row>
    <row r="203" spans="2:9" ht="12.75">
      <c r="B203" s="184"/>
      <c r="D203" s="67"/>
      <c r="E203" s="49"/>
      <c r="F203" s="49"/>
      <c r="G203" s="49"/>
      <c r="H203" s="49"/>
      <c r="I203" s="49"/>
    </row>
    <row r="204" spans="2:9" ht="12.75">
      <c r="B204" s="184"/>
      <c r="D204" s="67"/>
      <c r="E204" s="49"/>
      <c r="F204" s="49"/>
      <c r="G204" s="49"/>
      <c r="H204" s="49"/>
      <c r="I204" s="49"/>
    </row>
    <row r="205" spans="2:9" ht="12.75">
      <c r="B205" s="184"/>
      <c r="E205" s="49"/>
      <c r="F205" s="49"/>
      <c r="G205" s="49"/>
      <c r="H205" s="49"/>
      <c r="I205" s="49"/>
    </row>
    <row r="206" spans="2:9" ht="12.75">
      <c r="B206" s="184"/>
      <c r="E206" s="49"/>
      <c r="F206" s="49"/>
      <c r="G206" s="49"/>
      <c r="H206" s="49"/>
      <c r="I206" s="49"/>
    </row>
    <row r="207" spans="2:9" ht="12.75">
      <c r="B207" s="184"/>
      <c r="E207" s="49"/>
      <c r="F207" s="49"/>
      <c r="G207" s="49"/>
      <c r="H207" s="49"/>
      <c r="I207" s="49"/>
    </row>
    <row r="208" spans="2:9" ht="12.75">
      <c r="B208" s="184"/>
      <c r="E208" s="49"/>
      <c r="F208" s="49"/>
      <c r="G208" s="49"/>
      <c r="H208" s="49"/>
      <c r="I208" s="49"/>
    </row>
    <row r="209" spans="2:9" ht="12.75">
      <c r="B209" s="184"/>
      <c r="E209" s="49"/>
      <c r="F209" s="49"/>
      <c r="G209" s="49"/>
      <c r="H209" s="49"/>
      <c r="I209" s="49"/>
    </row>
    <row r="210" spans="2:9" ht="12.75">
      <c r="B210" s="184"/>
      <c r="E210" s="49"/>
      <c r="F210" s="49"/>
      <c r="G210" s="49"/>
      <c r="H210" s="49"/>
      <c r="I210" s="49"/>
    </row>
    <row r="211" spans="2:9" ht="12.75">
      <c r="B211" s="184"/>
      <c r="E211" s="49"/>
      <c r="F211" s="49"/>
      <c r="G211" s="49"/>
      <c r="H211" s="49"/>
      <c r="I211" s="49"/>
    </row>
    <row r="212" spans="2:9" ht="12.75">
      <c r="B212" s="184"/>
      <c r="E212" s="49"/>
      <c r="F212" s="49"/>
      <c r="G212" s="49"/>
      <c r="H212" s="49"/>
      <c r="I212" s="49"/>
    </row>
    <row r="213" spans="2:9" ht="12.75">
      <c r="B213" s="184"/>
      <c r="E213" s="49"/>
      <c r="F213" s="49"/>
      <c r="G213" s="49"/>
      <c r="H213" s="49"/>
      <c r="I213" s="49"/>
    </row>
    <row r="214" spans="2:9" ht="12.75">
      <c r="B214" s="184"/>
      <c r="E214" s="49"/>
      <c r="F214" s="49"/>
      <c r="G214" s="49"/>
      <c r="H214" s="49"/>
      <c r="I214" s="49"/>
    </row>
    <row r="215" spans="2:9" ht="12.75">
      <c r="B215" s="184"/>
      <c r="E215" s="49"/>
      <c r="F215" s="49"/>
      <c r="G215" s="49"/>
      <c r="H215" s="49"/>
      <c r="I215" s="49"/>
    </row>
    <row r="216" spans="2:9" ht="12.75">
      <c r="B216" s="184"/>
      <c r="E216" s="49"/>
      <c r="F216" s="49"/>
      <c r="G216" s="49"/>
      <c r="H216" s="49"/>
      <c r="I216" s="49"/>
    </row>
    <row r="217" spans="2:9" ht="12.75">
      <c r="B217" s="185"/>
      <c r="E217" s="49"/>
      <c r="F217" s="49"/>
      <c r="G217" s="49"/>
      <c r="H217" s="49"/>
      <c r="I217" s="49"/>
    </row>
    <row r="218" spans="2:9" ht="12.75">
      <c r="B218" s="185"/>
      <c r="E218" s="49"/>
      <c r="F218" s="49"/>
      <c r="G218" s="49"/>
      <c r="H218" s="49"/>
      <c r="I218" s="49"/>
    </row>
    <row r="219" spans="2:9" ht="12.75">
      <c r="B219" s="185"/>
      <c r="E219" s="49"/>
      <c r="F219" s="49"/>
      <c r="G219" s="49"/>
      <c r="H219" s="49"/>
      <c r="I219" s="49"/>
    </row>
    <row r="220" spans="2:9" ht="12.75">
      <c r="B220" s="185"/>
      <c r="E220" s="49"/>
      <c r="F220" s="49"/>
      <c r="G220" s="49"/>
      <c r="H220" s="49"/>
      <c r="I220" s="49"/>
    </row>
    <row r="221" spans="2:9" ht="12.75">
      <c r="B221" s="185"/>
      <c r="E221" s="49"/>
      <c r="F221" s="49"/>
      <c r="G221" s="49"/>
      <c r="H221" s="49"/>
      <c r="I221" s="49"/>
    </row>
    <row r="222" spans="2:9" ht="12.75">
      <c r="B222" s="185"/>
      <c r="E222" s="49"/>
      <c r="F222" s="49"/>
      <c r="G222" s="49"/>
      <c r="H222" s="49"/>
      <c r="I222" s="49"/>
    </row>
    <row r="223" spans="2:9" ht="12.75">
      <c r="B223" s="185"/>
      <c r="E223" s="49"/>
      <c r="F223" s="49"/>
      <c r="G223" s="49"/>
      <c r="H223" s="49"/>
      <c r="I223" s="49"/>
    </row>
    <row r="224" spans="2:9" ht="12.75">
      <c r="B224" s="185"/>
      <c r="E224" s="49"/>
      <c r="F224" s="49"/>
      <c r="G224" s="49"/>
      <c r="H224" s="49"/>
      <c r="I224" s="49"/>
    </row>
    <row r="225" spans="2:9" ht="12.75">
      <c r="B225" s="185"/>
      <c r="E225" s="49"/>
      <c r="F225" s="49"/>
      <c r="G225" s="49"/>
      <c r="H225" s="49"/>
      <c r="I225" s="49"/>
    </row>
    <row r="226" spans="2:9" ht="12.75">
      <c r="B226" s="185"/>
      <c r="E226" s="49"/>
      <c r="F226" s="49"/>
      <c r="G226" s="49"/>
      <c r="H226" s="49"/>
      <c r="I226" s="49"/>
    </row>
    <row r="227" spans="2:9" ht="12.75">
      <c r="B227" s="185"/>
      <c r="E227" s="49"/>
      <c r="F227" s="49"/>
      <c r="G227" s="49"/>
      <c r="H227" s="49"/>
      <c r="I227" s="49"/>
    </row>
    <row r="228" spans="5:9" ht="12.75">
      <c r="E228" s="49"/>
      <c r="F228" s="49"/>
      <c r="G228" s="49"/>
      <c r="H228" s="49"/>
      <c r="I228" s="49"/>
    </row>
    <row r="229" spans="5:9" ht="12.75">
      <c r="E229" s="49"/>
      <c r="F229" s="49"/>
      <c r="G229" s="49"/>
      <c r="H229" s="49"/>
      <c r="I229" s="49"/>
    </row>
    <row r="230" spans="5:9" ht="12.75">
      <c r="E230" s="49"/>
      <c r="F230" s="49"/>
      <c r="G230" s="49"/>
      <c r="H230" s="49"/>
      <c r="I230" s="49"/>
    </row>
    <row r="231" spans="5:9" ht="12.75">
      <c r="E231" s="49"/>
      <c r="F231" s="49"/>
      <c r="G231" s="49"/>
      <c r="H231" s="49"/>
      <c r="I231" s="49"/>
    </row>
    <row r="232" spans="5:9" ht="12.75">
      <c r="E232" s="49"/>
      <c r="F232" s="49"/>
      <c r="G232" s="49"/>
      <c r="H232" s="49"/>
      <c r="I232" s="49"/>
    </row>
    <row r="233" spans="5:9" ht="12.75">
      <c r="E233" s="49"/>
      <c r="F233" s="49"/>
      <c r="G233" s="49"/>
      <c r="H233" s="49"/>
      <c r="I233" s="49"/>
    </row>
    <row r="234" spans="5:9" ht="12.75">
      <c r="E234" s="49"/>
      <c r="F234" s="49"/>
      <c r="G234" s="49"/>
      <c r="H234" s="49"/>
      <c r="I234" s="49"/>
    </row>
    <row r="235" spans="5:9" ht="12.75">
      <c r="E235" s="49"/>
      <c r="F235" s="49"/>
      <c r="G235" s="49"/>
      <c r="H235" s="49"/>
      <c r="I235" s="49"/>
    </row>
    <row r="236" spans="5:9" ht="12.75">
      <c r="E236" s="49"/>
      <c r="F236" s="49"/>
      <c r="G236" s="49"/>
      <c r="H236" s="49"/>
      <c r="I236" s="49"/>
    </row>
    <row r="237" spans="5:9" ht="12.75">
      <c r="E237" s="49"/>
      <c r="F237" s="49"/>
      <c r="G237" s="49"/>
      <c r="H237" s="49"/>
      <c r="I237" s="49"/>
    </row>
    <row r="238" spans="5:9" ht="12.75">
      <c r="E238" s="49"/>
      <c r="F238" s="49"/>
      <c r="G238" s="49"/>
      <c r="H238" s="49"/>
      <c r="I238" s="49"/>
    </row>
    <row r="239" spans="5:9" ht="12.75">
      <c r="E239" s="49"/>
      <c r="F239" s="49"/>
      <c r="G239" s="49"/>
      <c r="H239" s="49"/>
      <c r="I239" s="49"/>
    </row>
    <row r="240" spans="5:9" ht="12.75">
      <c r="E240" s="49"/>
      <c r="F240" s="49"/>
      <c r="G240" s="49"/>
      <c r="H240" s="49"/>
      <c r="I240" s="49"/>
    </row>
    <row r="241" spans="5:9" ht="12.75">
      <c r="E241" s="49"/>
      <c r="F241" s="49"/>
      <c r="G241" s="49"/>
      <c r="H241" s="49"/>
      <c r="I241" s="49"/>
    </row>
    <row r="242" spans="5:9" ht="12.75">
      <c r="E242" s="49"/>
      <c r="F242" s="49"/>
      <c r="G242" s="49"/>
      <c r="H242" s="49"/>
      <c r="I242" s="49"/>
    </row>
    <row r="243" spans="5:9" ht="12.75">
      <c r="E243" s="49"/>
      <c r="F243" s="49"/>
      <c r="G243" s="49"/>
      <c r="H243" s="49"/>
      <c r="I243" s="49"/>
    </row>
    <row r="244" spans="5:9" ht="12.75">
      <c r="E244" s="49"/>
      <c r="F244" s="49"/>
      <c r="G244" s="49"/>
      <c r="H244" s="49"/>
      <c r="I244" s="49"/>
    </row>
    <row r="245" spans="5:9" ht="12.75">
      <c r="E245" s="49"/>
      <c r="F245" s="49"/>
      <c r="G245" s="49"/>
      <c r="H245" s="49"/>
      <c r="I245" s="49"/>
    </row>
    <row r="246" spans="5:9" ht="12.75">
      <c r="E246" s="49"/>
      <c r="F246" s="49"/>
      <c r="G246" s="49"/>
      <c r="H246" s="49"/>
      <c r="I246" s="49"/>
    </row>
    <row r="247" spans="5:9" ht="12.75">
      <c r="E247" s="49"/>
      <c r="F247" s="49"/>
      <c r="G247" s="49"/>
      <c r="H247" s="49"/>
      <c r="I247" s="49"/>
    </row>
    <row r="248" spans="5:9" ht="12.75">
      <c r="E248" s="49"/>
      <c r="F248" s="49"/>
      <c r="G248" s="49"/>
      <c r="H248" s="49"/>
      <c r="I248" s="49"/>
    </row>
    <row r="249" spans="5:9" ht="12.75">
      <c r="E249" s="49"/>
      <c r="F249" s="49"/>
      <c r="G249" s="49"/>
      <c r="H249" s="49"/>
      <c r="I249" s="49"/>
    </row>
    <row r="250" spans="5:9" ht="12.75">
      <c r="E250" s="49"/>
      <c r="F250" s="49"/>
      <c r="G250" s="49"/>
      <c r="H250" s="49"/>
      <c r="I250" s="49"/>
    </row>
    <row r="251" spans="5:9" ht="12.75">
      <c r="E251" s="49"/>
      <c r="F251" s="49"/>
      <c r="G251" s="49"/>
      <c r="H251" s="49"/>
      <c r="I251" s="49"/>
    </row>
    <row r="252" spans="5:9" ht="12.75">
      <c r="E252" s="49"/>
      <c r="F252" s="49"/>
      <c r="G252" s="49"/>
      <c r="H252" s="49"/>
      <c r="I252" s="49"/>
    </row>
    <row r="253" spans="5:9" ht="12.75">
      <c r="E253" s="49"/>
      <c r="F253" s="49"/>
      <c r="G253" s="49"/>
      <c r="H253" s="49"/>
      <c r="I253" s="49"/>
    </row>
    <row r="254" spans="5:9" ht="12.75">
      <c r="E254" s="49"/>
      <c r="F254" s="49"/>
      <c r="G254" s="49"/>
      <c r="H254" s="49"/>
      <c r="I254" s="49"/>
    </row>
    <row r="255" spans="5:9" ht="12.75">
      <c r="E255" s="49"/>
      <c r="F255" s="49"/>
      <c r="G255" s="49"/>
      <c r="H255" s="49"/>
      <c r="I255" s="49"/>
    </row>
    <row r="256" spans="5:9" ht="12.75">
      <c r="E256" s="49"/>
      <c r="F256" s="49"/>
      <c r="G256" s="49"/>
      <c r="H256" s="49"/>
      <c r="I256" s="49"/>
    </row>
    <row r="257" spans="5:9" ht="12.75">
      <c r="E257" s="49"/>
      <c r="F257" s="49"/>
      <c r="G257" s="49"/>
      <c r="H257" s="49"/>
      <c r="I257" s="49"/>
    </row>
    <row r="258" spans="5:9" ht="12.75">
      <c r="E258" s="49"/>
      <c r="F258" s="49"/>
      <c r="G258" s="156"/>
      <c r="H258" s="156"/>
      <c r="I258" s="156"/>
    </row>
    <row r="259" spans="5:9" ht="12.75">
      <c r="E259" s="49"/>
      <c r="F259" s="49"/>
      <c r="G259" s="156"/>
      <c r="H259" s="156"/>
      <c r="I259" s="156"/>
    </row>
    <row r="260" spans="5:9" ht="12.75">
      <c r="E260" s="49"/>
      <c r="F260" s="49"/>
      <c r="G260" s="156"/>
      <c r="H260" s="156"/>
      <c r="I260" s="156"/>
    </row>
    <row r="261" spans="5:9" ht="12.75">
      <c r="E261" s="49"/>
      <c r="F261" s="49"/>
      <c r="G261" s="156"/>
      <c r="H261" s="156"/>
      <c r="I261" s="156"/>
    </row>
    <row r="262" spans="5:9" ht="12.75">
      <c r="E262" s="49"/>
      <c r="F262" s="49"/>
      <c r="G262" s="156"/>
      <c r="H262" s="156"/>
      <c r="I262" s="156"/>
    </row>
    <row r="263" spans="5:9" ht="12.75">
      <c r="E263" s="49"/>
      <c r="F263" s="49"/>
      <c r="G263" s="156"/>
      <c r="H263" s="156"/>
      <c r="I263" s="156"/>
    </row>
    <row r="264" spans="5:9" ht="12.75">
      <c r="E264" s="49"/>
      <c r="F264" s="49"/>
      <c r="G264" s="156"/>
      <c r="H264" s="156"/>
      <c r="I264" s="156"/>
    </row>
    <row r="265" spans="5:9" ht="12.75">
      <c r="E265" s="49"/>
      <c r="F265" s="49"/>
      <c r="G265" s="156"/>
      <c r="H265" s="156"/>
      <c r="I265" s="156"/>
    </row>
    <row r="266" spans="5:9" ht="12.75">
      <c r="E266" s="49"/>
      <c r="F266" s="49"/>
      <c r="G266" s="156"/>
      <c r="H266" s="156"/>
      <c r="I266" s="156"/>
    </row>
    <row r="267" spans="5:9" ht="12.75">
      <c r="E267" s="49"/>
      <c r="F267" s="49"/>
      <c r="G267" s="156"/>
      <c r="H267" s="156"/>
      <c r="I267" s="156"/>
    </row>
    <row r="268" spans="5:9" ht="12.75">
      <c r="E268" s="49"/>
      <c r="F268" s="49"/>
      <c r="G268" s="156"/>
      <c r="H268" s="156"/>
      <c r="I268" s="156"/>
    </row>
    <row r="269" spans="5:9" ht="12.75">
      <c r="E269" s="49"/>
      <c r="F269" s="49"/>
      <c r="G269" s="156"/>
      <c r="H269" s="156"/>
      <c r="I269" s="156"/>
    </row>
    <row r="270" spans="5:9" ht="12.75">
      <c r="E270" s="49"/>
      <c r="F270" s="49"/>
      <c r="G270" s="156"/>
      <c r="H270" s="156"/>
      <c r="I270" s="156"/>
    </row>
    <row r="271" spans="5:9" ht="12.75">
      <c r="E271" s="49"/>
      <c r="F271" s="49"/>
      <c r="G271" s="156"/>
      <c r="H271" s="156"/>
      <c r="I271" s="156"/>
    </row>
    <row r="272" spans="5:9" ht="12.75">
      <c r="E272" s="49"/>
      <c r="F272" s="49"/>
      <c r="G272" s="156"/>
      <c r="H272" s="156"/>
      <c r="I272" s="156"/>
    </row>
    <row r="273" spans="5:9" ht="12.75">
      <c r="E273" s="49"/>
      <c r="F273" s="49"/>
      <c r="G273" s="156"/>
      <c r="H273" s="156"/>
      <c r="I273" s="156"/>
    </row>
    <row r="274" spans="5:9" ht="12.75">
      <c r="E274" s="49"/>
      <c r="F274" s="49"/>
      <c r="G274" s="156"/>
      <c r="H274" s="156"/>
      <c r="I274" s="156"/>
    </row>
    <row r="275" spans="5:9" ht="12.75">
      <c r="E275" s="49"/>
      <c r="F275" s="49"/>
      <c r="G275" s="156"/>
      <c r="H275" s="156"/>
      <c r="I275" s="156"/>
    </row>
    <row r="276" spans="5:9" ht="12.75">
      <c r="E276" s="49"/>
      <c r="F276" s="49"/>
      <c r="G276" s="156"/>
      <c r="H276" s="156"/>
      <c r="I276" s="156"/>
    </row>
    <row r="277" spans="5:9" ht="12.75">
      <c r="E277" s="49"/>
      <c r="F277" s="49"/>
      <c r="G277" s="156"/>
      <c r="H277" s="156"/>
      <c r="I277" s="156"/>
    </row>
    <row r="278" spans="5:9" ht="12.75">
      <c r="E278" s="49"/>
      <c r="F278" s="49"/>
      <c r="G278" s="156"/>
      <c r="H278" s="156"/>
      <c r="I278" s="156"/>
    </row>
    <row r="279" spans="5:9" ht="12.75">
      <c r="E279" s="49"/>
      <c r="F279" s="49"/>
      <c r="G279" s="156"/>
      <c r="H279" s="156"/>
      <c r="I279" s="156"/>
    </row>
    <row r="280" spans="5:9" ht="12.75">
      <c r="E280" s="49"/>
      <c r="F280" s="49"/>
      <c r="G280" s="156"/>
      <c r="H280" s="156"/>
      <c r="I280" s="156"/>
    </row>
    <row r="281" spans="5:9" ht="12.75">
      <c r="E281" s="49"/>
      <c r="F281" s="49"/>
      <c r="G281" s="156"/>
      <c r="H281" s="156"/>
      <c r="I281" s="156"/>
    </row>
    <row r="282" spans="5:9" ht="12.75">
      <c r="E282" s="49"/>
      <c r="F282" s="49"/>
      <c r="G282" s="156"/>
      <c r="H282" s="156"/>
      <c r="I282" s="156"/>
    </row>
    <row r="283" spans="5:9" ht="12.75">
      <c r="E283" s="49"/>
      <c r="F283" s="49"/>
      <c r="G283" s="156"/>
      <c r="H283" s="156"/>
      <c r="I283" s="156"/>
    </row>
    <row r="284" spans="5:9" ht="12.75">
      <c r="E284" s="49"/>
      <c r="F284" s="49"/>
      <c r="G284" s="156"/>
      <c r="H284" s="156"/>
      <c r="I284" s="156"/>
    </row>
    <row r="285" spans="5:9" ht="12.75">
      <c r="E285" s="49"/>
      <c r="F285" s="49"/>
      <c r="G285" s="156"/>
      <c r="H285" s="156"/>
      <c r="I285" s="156"/>
    </row>
    <row r="286" spans="5:9" ht="12.75">
      <c r="E286" s="49"/>
      <c r="F286" s="49"/>
      <c r="G286" s="156"/>
      <c r="H286" s="156"/>
      <c r="I286" s="156"/>
    </row>
    <row r="287" spans="5:9" ht="12.75">
      <c r="E287" s="49"/>
      <c r="F287" s="49"/>
      <c r="G287" s="156"/>
      <c r="H287" s="156"/>
      <c r="I287" s="156"/>
    </row>
    <row r="288" spans="5:9" ht="12.75">
      <c r="E288" s="49"/>
      <c r="F288" s="49"/>
      <c r="G288" s="156"/>
      <c r="H288" s="156"/>
      <c r="I288" s="156"/>
    </row>
    <row r="289" spans="5:9" ht="12.75">
      <c r="E289" s="49"/>
      <c r="F289" s="49"/>
      <c r="G289" s="156"/>
      <c r="H289" s="156"/>
      <c r="I289" s="156"/>
    </row>
    <row r="290" spans="5:9" ht="12.75">
      <c r="E290" s="49"/>
      <c r="F290" s="49"/>
      <c r="G290" s="156"/>
      <c r="H290" s="156"/>
      <c r="I290" s="156"/>
    </row>
    <row r="291" spans="5:9" ht="12.75">
      <c r="E291" s="49"/>
      <c r="F291" s="49"/>
      <c r="G291" s="156"/>
      <c r="H291" s="156"/>
      <c r="I291" s="156"/>
    </row>
    <row r="292" spans="5:9" ht="12.75">
      <c r="E292" s="49"/>
      <c r="F292" s="49"/>
      <c r="G292" s="156"/>
      <c r="H292" s="156"/>
      <c r="I292" s="156"/>
    </row>
    <row r="293" spans="5:9" ht="12.75">
      <c r="E293" s="49"/>
      <c r="F293" s="49"/>
      <c r="G293" s="156"/>
      <c r="H293" s="156"/>
      <c r="I293" s="156"/>
    </row>
    <row r="294" spans="5:9" ht="12.75">
      <c r="E294" s="49"/>
      <c r="F294" s="49"/>
      <c r="G294" s="156"/>
      <c r="H294" s="156"/>
      <c r="I294" s="156"/>
    </row>
    <row r="295" spans="5:9" ht="12.75">
      <c r="E295" s="49"/>
      <c r="F295" s="49"/>
      <c r="G295" s="156"/>
      <c r="H295" s="156"/>
      <c r="I295" s="156"/>
    </row>
    <row r="296" spans="5:9" ht="12.75">
      <c r="E296" s="49"/>
      <c r="F296" s="49"/>
      <c r="G296" s="156"/>
      <c r="H296" s="156"/>
      <c r="I296" s="156"/>
    </row>
    <row r="297" spans="5:9" ht="12.75">
      <c r="E297" s="49"/>
      <c r="F297" s="49"/>
      <c r="G297" s="156"/>
      <c r="H297" s="156"/>
      <c r="I297" s="156"/>
    </row>
    <row r="298" spans="5:9" ht="12.75">
      <c r="E298" s="49"/>
      <c r="F298" s="49"/>
      <c r="G298" s="156"/>
      <c r="H298" s="156"/>
      <c r="I298" s="156"/>
    </row>
    <row r="299" spans="5:9" ht="12.75">
      <c r="E299" s="49"/>
      <c r="F299" s="49"/>
      <c r="G299" s="156"/>
      <c r="H299" s="156"/>
      <c r="I299" s="156"/>
    </row>
    <row r="300" spans="5:9" ht="12.75">
      <c r="E300" s="49"/>
      <c r="F300" s="49"/>
      <c r="G300" s="156"/>
      <c r="H300" s="156"/>
      <c r="I300" s="156"/>
    </row>
    <row r="301" spans="5:9" ht="12.75">
      <c r="E301" s="49"/>
      <c r="F301" s="49"/>
      <c r="G301" s="156"/>
      <c r="H301" s="156"/>
      <c r="I301" s="156"/>
    </row>
    <row r="302" spans="5:9" ht="12.75">
      <c r="E302" s="49"/>
      <c r="F302" s="49"/>
      <c r="G302" s="156"/>
      <c r="H302" s="156"/>
      <c r="I302" s="156"/>
    </row>
    <row r="303" spans="5:9" ht="12.75">
      <c r="E303" s="49"/>
      <c r="F303" s="49"/>
      <c r="G303" s="156"/>
      <c r="H303" s="156"/>
      <c r="I303" s="156"/>
    </row>
    <row r="304" spans="5:9" ht="12.75">
      <c r="E304" s="49"/>
      <c r="F304" s="49"/>
      <c r="G304" s="156"/>
      <c r="H304" s="156"/>
      <c r="I304" s="156"/>
    </row>
    <row r="305" spans="5:9" ht="12.75">
      <c r="E305" s="49"/>
      <c r="F305" s="49"/>
      <c r="G305" s="156"/>
      <c r="H305" s="156"/>
      <c r="I305" s="156"/>
    </row>
    <row r="306" spans="5:9" ht="12.75">
      <c r="E306" s="49"/>
      <c r="F306" s="49"/>
      <c r="G306" s="156"/>
      <c r="H306" s="156"/>
      <c r="I306" s="156"/>
    </row>
    <row r="307" spans="5:9" ht="12.75">
      <c r="E307" s="49"/>
      <c r="F307" s="49"/>
      <c r="G307" s="156"/>
      <c r="H307" s="156"/>
      <c r="I307" s="156"/>
    </row>
    <row r="308" spans="5:9" ht="12.75">
      <c r="E308" s="49"/>
      <c r="F308" s="49"/>
      <c r="G308" s="156"/>
      <c r="H308" s="156"/>
      <c r="I308" s="156"/>
    </row>
    <row r="309" spans="5:9" ht="12.75">
      <c r="E309" s="49"/>
      <c r="F309" s="49"/>
      <c r="G309" s="156"/>
      <c r="H309" s="156"/>
      <c r="I309" s="156"/>
    </row>
    <row r="310" spans="5:9" ht="12.75">
      <c r="E310" s="49"/>
      <c r="F310" s="49"/>
      <c r="G310" s="156"/>
      <c r="H310" s="156"/>
      <c r="I310" s="156"/>
    </row>
    <row r="311" spans="5:9" ht="12.75">
      <c r="E311" s="49"/>
      <c r="F311" s="49"/>
      <c r="G311" s="156"/>
      <c r="H311" s="156"/>
      <c r="I311" s="156"/>
    </row>
    <row r="312" spans="5:9" ht="12.75">
      <c r="E312" s="49"/>
      <c r="F312" s="49"/>
      <c r="G312" s="156"/>
      <c r="H312" s="156"/>
      <c r="I312" s="156"/>
    </row>
    <row r="313" spans="5:9" ht="12.75">
      <c r="E313" s="49"/>
      <c r="F313" s="49"/>
      <c r="G313" s="156"/>
      <c r="H313" s="156"/>
      <c r="I313" s="156"/>
    </row>
    <row r="314" spans="5:9" ht="12.75">
      <c r="E314" s="49"/>
      <c r="F314" s="49"/>
      <c r="G314" s="156"/>
      <c r="H314" s="156"/>
      <c r="I314" s="156"/>
    </row>
    <row r="315" spans="5:9" ht="12.75">
      <c r="E315" s="49"/>
      <c r="F315" s="49"/>
      <c r="G315" s="156"/>
      <c r="H315" s="156"/>
      <c r="I315" s="156"/>
    </row>
    <row r="316" spans="5:9" ht="12.75">
      <c r="E316" s="49"/>
      <c r="F316" s="49"/>
      <c r="G316" s="156"/>
      <c r="H316" s="156"/>
      <c r="I316" s="156"/>
    </row>
    <row r="317" spans="5:9" ht="12.75">
      <c r="E317" s="49"/>
      <c r="F317" s="49"/>
      <c r="G317" s="156"/>
      <c r="H317" s="156"/>
      <c r="I317" s="156"/>
    </row>
    <row r="318" spans="7:9" ht="12.75">
      <c r="G318" s="156"/>
      <c r="H318" s="156"/>
      <c r="I318" s="156"/>
    </row>
    <row r="319" spans="7:9" ht="12.75">
      <c r="G319" s="156"/>
      <c r="H319" s="156"/>
      <c r="I319" s="156"/>
    </row>
    <row r="320" spans="7:9" ht="12.75">
      <c r="G320" s="156"/>
      <c r="H320" s="156"/>
      <c r="I320" s="156"/>
    </row>
    <row r="321" spans="7:9" ht="12.75">
      <c r="G321" s="49"/>
      <c r="H321" s="49"/>
      <c r="I321" s="49"/>
    </row>
    <row r="322" spans="7:9" ht="12.75">
      <c r="G322" s="49"/>
      <c r="H322" s="49"/>
      <c r="I322" s="49"/>
    </row>
    <row r="323" spans="7:9" ht="12.75">
      <c r="G323" s="49"/>
      <c r="H323" s="49"/>
      <c r="I323" s="49"/>
    </row>
    <row r="324" spans="7:9" ht="12.75">
      <c r="G324" s="49"/>
      <c r="H324" s="49"/>
      <c r="I324" s="49"/>
    </row>
    <row r="325" spans="7:9" ht="12.75">
      <c r="G325" s="49"/>
      <c r="H325" s="49"/>
      <c r="I325" s="49"/>
    </row>
    <row r="326" spans="7:9" ht="12.75">
      <c r="G326" s="49"/>
      <c r="H326" s="49"/>
      <c r="I326" s="49"/>
    </row>
    <row r="327" spans="7:9" ht="12.75">
      <c r="G327" s="49"/>
      <c r="H327" s="49"/>
      <c r="I327" s="49"/>
    </row>
    <row r="328" spans="7:9" ht="12.75">
      <c r="G328" s="49"/>
      <c r="H328" s="49"/>
      <c r="I328" s="49"/>
    </row>
    <row r="329" spans="7:9" ht="12.75">
      <c r="G329" s="49"/>
      <c r="H329" s="49"/>
      <c r="I329" s="49"/>
    </row>
    <row r="330" spans="7:9" ht="12.75">
      <c r="G330" s="49"/>
      <c r="H330" s="49"/>
      <c r="I330" s="49"/>
    </row>
    <row r="331" spans="7:9" ht="12.75">
      <c r="G331" s="49"/>
      <c r="H331" s="49"/>
      <c r="I331" s="49"/>
    </row>
    <row r="332" spans="7:9" ht="12.75">
      <c r="G332" s="49"/>
      <c r="H332" s="49"/>
      <c r="I332" s="49"/>
    </row>
    <row r="333" spans="7:9" ht="12.75">
      <c r="G333" s="49"/>
      <c r="H333" s="49"/>
      <c r="I333" s="49"/>
    </row>
    <row r="334" spans="7:9" ht="12.75">
      <c r="G334" s="49"/>
      <c r="H334" s="49"/>
      <c r="I334" s="49"/>
    </row>
    <row r="335" spans="7:9" ht="12.75">
      <c r="G335" s="49"/>
      <c r="H335" s="49"/>
      <c r="I335" s="49"/>
    </row>
    <row r="336" spans="7:9" ht="12.75">
      <c r="G336" s="49"/>
      <c r="H336" s="49"/>
      <c r="I336" s="49"/>
    </row>
    <row r="337" spans="7:9" ht="12.75">
      <c r="G337" s="49"/>
      <c r="H337" s="49"/>
      <c r="I337" s="49"/>
    </row>
    <row r="338" spans="7:9" ht="12.75">
      <c r="G338" s="49"/>
      <c r="H338" s="49"/>
      <c r="I338" s="49"/>
    </row>
  </sheetData>
  <sheetProtection password="FB91" sheet="1" objects="1" scenarios="1"/>
  <mergeCells count="17">
    <mergeCell ref="D10:D11"/>
    <mergeCell ref="E10:E11"/>
    <mergeCell ref="F10:G10"/>
    <mergeCell ref="A177:C177"/>
    <mergeCell ref="A175:C175"/>
    <mergeCell ref="A176:C176"/>
    <mergeCell ref="A2:I2"/>
    <mergeCell ref="B3:G3"/>
    <mergeCell ref="B10:B11"/>
    <mergeCell ref="C10:C11"/>
    <mergeCell ref="A4:I4"/>
    <mergeCell ref="A6:I6"/>
    <mergeCell ref="A7:I7"/>
    <mergeCell ref="H10:I10"/>
    <mergeCell ref="G175:I175"/>
    <mergeCell ref="G176:I176"/>
    <mergeCell ref="G177:I177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3"/>
  <headerFooter alignWithMargins="0">
    <oddFooter>&amp;CPágina &amp;P de &amp;N</oddFooter>
  </headerFooter>
  <legacyDrawing r:id="rId2"/>
  <oleObjects>
    <oleObject progId="Word.Picture.8" shapeId="29806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C25" sqref="C25"/>
    </sheetView>
  </sheetViews>
  <sheetFormatPr defaultColWidth="9.140625" defaultRowHeight="12.75"/>
  <cols>
    <col min="1" max="1" width="4.7109375" style="187" customWidth="1"/>
    <col min="2" max="2" width="37.421875" style="187" customWidth="1"/>
    <col min="3" max="3" width="12.7109375" style="187" customWidth="1"/>
    <col min="4" max="4" width="11.140625" style="187" customWidth="1"/>
    <col min="5" max="8" width="10.7109375" style="187" customWidth="1"/>
    <col min="9" max="10" width="11.140625" style="187" customWidth="1"/>
    <col min="11" max="16384" width="9.140625" style="187" customWidth="1"/>
  </cols>
  <sheetData>
    <row r="1" spans="1:9" ht="30">
      <c r="A1" s="188"/>
      <c r="B1" s="306" t="s">
        <v>50</v>
      </c>
      <c r="C1" s="306"/>
      <c r="D1" s="306"/>
      <c r="E1" s="306"/>
      <c r="F1" s="306"/>
      <c r="G1" s="306"/>
      <c r="H1" s="306"/>
      <c r="I1" s="306"/>
    </row>
    <row r="2" spans="1:9" ht="12.75">
      <c r="A2" s="15"/>
      <c r="B2" s="264"/>
      <c r="C2" s="264"/>
      <c r="D2" s="264"/>
      <c r="E2" s="264"/>
      <c r="F2" s="264"/>
      <c r="G2" s="264"/>
      <c r="H2" s="264"/>
      <c r="I2" s="264"/>
    </row>
    <row r="3" spans="1:9" ht="20.25">
      <c r="A3" s="240" t="s">
        <v>241</v>
      </c>
      <c r="B3" s="240"/>
      <c r="C3" s="240"/>
      <c r="D3" s="240"/>
      <c r="E3" s="240"/>
      <c r="F3" s="240"/>
      <c r="G3" s="240"/>
      <c r="H3" s="240"/>
      <c r="I3" s="240"/>
    </row>
    <row r="4" spans="1:9" ht="15.75">
      <c r="A4" s="302" t="s">
        <v>94</v>
      </c>
      <c r="B4" s="302"/>
      <c r="C4" s="302"/>
      <c r="D4" s="302"/>
      <c r="E4" s="302"/>
      <c r="F4" s="302"/>
      <c r="G4" s="302"/>
      <c r="H4" s="302"/>
      <c r="I4" s="302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23.25">
      <c r="A6" s="303" t="s">
        <v>85</v>
      </c>
      <c r="B6" s="303"/>
      <c r="C6" s="303"/>
      <c r="D6" s="303"/>
      <c r="E6" s="303"/>
      <c r="F6" s="303"/>
      <c r="G6" s="303"/>
      <c r="H6" s="303"/>
      <c r="I6" s="303"/>
    </row>
    <row r="7" spans="1:9" ht="15.75" customHeight="1">
      <c r="A7" s="29"/>
      <c r="B7" s="29"/>
      <c r="C7" s="29"/>
      <c r="D7" s="29"/>
      <c r="E7" s="29"/>
      <c r="F7" s="29"/>
      <c r="G7" s="28" t="s">
        <v>436</v>
      </c>
      <c r="H7" s="189">
        <f>PISCINA!H9</f>
        <v>0</v>
      </c>
      <c r="I7" s="29"/>
    </row>
    <row r="8" spans="1:9" ht="12.75">
      <c r="A8" s="50" t="s">
        <v>0</v>
      </c>
      <c r="B8" s="190" t="s">
        <v>86</v>
      </c>
      <c r="C8" s="190" t="s">
        <v>87</v>
      </c>
      <c r="D8" s="190" t="s">
        <v>37</v>
      </c>
      <c r="E8" s="190" t="s">
        <v>88</v>
      </c>
      <c r="F8" s="190" t="s">
        <v>89</v>
      </c>
      <c r="G8" s="190" t="s">
        <v>39</v>
      </c>
      <c r="H8" s="190" t="s">
        <v>40</v>
      </c>
      <c r="I8" s="190" t="s">
        <v>42</v>
      </c>
    </row>
    <row r="9" spans="1:9" ht="12.75">
      <c r="A9" s="191">
        <v>1</v>
      </c>
      <c r="B9" s="53" t="s">
        <v>1</v>
      </c>
      <c r="C9" s="49">
        <f>PISCINA!I14</f>
        <v>299.88</v>
      </c>
      <c r="D9" s="192">
        <f aca="true" t="shared" si="0" ref="D9:D23">C9/$C$25</f>
        <v>0.0032431488912265725</v>
      </c>
      <c r="E9" s="193">
        <v>1</v>
      </c>
      <c r="F9" s="193"/>
      <c r="G9" s="193"/>
      <c r="H9" s="193"/>
      <c r="I9" s="193">
        <f aca="true" t="shared" si="1" ref="I9:I22">SUM(E9:H9)</f>
        <v>1</v>
      </c>
    </row>
    <row r="10" spans="1:9" ht="12.75">
      <c r="A10" s="52">
        <v>2</v>
      </c>
      <c r="B10" s="53" t="s">
        <v>90</v>
      </c>
      <c r="C10" s="49">
        <f>PISCINA!I28</f>
        <v>16688.440000000002</v>
      </c>
      <c r="D10" s="192">
        <f t="shared" si="0"/>
        <v>0.1804825119457823</v>
      </c>
      <c r="E10" s="193">
        <v>1</v>
      </c>
      <c r="F10" s="193"/>
      <c r="G10" s="193"/>
      <c r="H10" s="193"/>
      <c r="I10" s="193">
        <f t="shared" si="1"/>
        <v>1</v>
      </c>
    </row>
    <row r="11" spans="1:9" ht="12.75">
      <c r="A11" s="191">
        <v>3</v>
      </c>
      <c r="B11" s="53" t="s">
        <v>61</v>
      </c>
      <c r="C11" s="49">
        <f>PISCINA!I34</f>
        <v>6197.29</v>
      </c>
      <c r="D11" s="192">
        <f t="shared" si="0"/>
        <v>0.06702258967623559</v>
      </c>
      <c r="E11" s="193">
        <v>0.7</v>
      </c>
      <c r="F11" s="193">
        <v>0.3</v>
      </c>
      <c r="G11" s="193"/>
      <c r="H11" s="193"/>
      <c r="I11" s="193">
        <f t="shared" si="1"/>
        <v>1</v>
      </c>
    </row>
    <row r="12" spans="1:9" ht="12.75">
      <c r="A12" s="52">
        <v>4</v>
      </c>
      <c r="B12" s="53" t="s">
        <v>63</v>
      </c>
      <c r="C12" s="49">
        <f>PISCINA!I41</f>
        <v>7155.76</v>
      </c>
      <c r="D12" s="192">
        <f t="shared" si="0"/>
        <v>0.07738827234188163</v>
      </c>
      <c r="E12" s="193"/>
      <c r="F12" s="193">
        <v>0.7</v>
      </c>
      <c r="G12" s="193">
        <v>0.3</v>
      </c>
      <c r="H12" s="193"/>
      <c r="I12" s="193">
        <f t="shared" si="1"/>
        <v>1</v>
      </c>
    </row>
    <row r="13" spans="1:9" ht="12.75">
      <c r="A13" s="191">
        <v>5</v>
      </c>
      <c r="B13" s="53" t="s">
        <v>64</v>
      </c>
      <c r="C13" s="49">
        <f>PISCINA!I48</f>
        <v>24755.489999999998</v>
      </c>
      <c r="D13" s="192">
        <f t="shared" si="0"/>
        <v>0.2677262236403578</v>
      </c>
      <c r="E13" s="193"/>
      <c r="F13" s="193">
        <v>0.5</v>
      </c>
      <c r="G13" s="193">
        <v>0.5</v>
      </c>
      <c r="H13" s="193"/>
      <c r="I13" s="193">
        <f t="shared" si="1"/>
        <v>1</v>
      </c>
    </row>
    <row r="14" spans="1:9" ht="12.75">
      <c r="A14" s="52">
        <v>6</v>
      </c>
      <c r="B14" s="53" t="s">
        <v>30</v>
      </c>
      <c r="C14" s="49">
        <f>PISCINA!I58</f>
        <v>5134.56</v>
      </c>
      <c r="D14" s="192">
        <f t="shared" si="0"/>
        <v>0.05552935364457887</v>
      </c>
      <c r="E14" s="193"/>
      <c r="F14" s="193">
        <v>0.6</v>
      </c>
      <c r="G14" s="193">
        <v>0.4</v>
      </c>
      <c r="H14" s="193"/>
      <c r="I14" s="193">
        <f t="shared" si="1"/>
        <v>1</v>
      </c>
    </row>
    <row r="15" spans="1:9" ht="12.75">
      <c r="A15" s="191">
        <v>7</v>
      </c>
      <c r="B15" s="53" t="s">
        <v>66</v>
      </c>
      <c r="C15" s="49">
        <f>PISCINA!I66</f>
        <v>8592.89</v>
      </c>
      <c r="D15" s="192">
        <f t="shared" si="0"/>
        <v>0.0929305778175667</v>
      </c>
      <c r="E15" s="193"/>
      <c r="F15" s="193">
        <v>0.65</v>
      </c>
      <c r="G15" s="193">
        <v>0.35</v>
      </c>
      <c r="H15" s="193"/>
      <c r="I15" s="193">
        <f t="shared" si="1"/>
        <v>1</v>
      </c>
    </row>
    <row r="16" spans="1:9" ht="12.75">
      <c r="A16" s="52">
        <v>8</v>
      </c>
      <c r="B16" s="53" t="s">
        <v>70</v>
      </c>
      <c r="C16" s="49">
        <f>PISCINA!I74</f>
        <v>4585.8099999999995</v>
      </c>
      <c r="D16" s="192">
        <f t="shared" si="0"/>
        <v>0.04959471994423012</v>
      </c>
      <c r="E16" s="193"/>
      <c r="F16" s="193">
        <v>0.2</v>
      </c>
      <c r="G16" s="193">
        <v>0.8</v>
      </c>
      <c r="H16" s="193"/>
      <c r="I16" s="193">
        <f t="shared" si="1"/>
        <v>1</v>
      </c>
    </row>
    <row r="17" spans="1:9" ht="12.75">
      <c r="A17" s="191">
        <v>9</v>
      </c>
      <c r="B17" s="53" t="s">
        <v>41</v>
      </c>
      <c r="C17" s="49">
        <f>PISCINA!I78</f>
        <v>444.6</v>
      </c>
      <c r="D17" s="192">
        <f t="shared" si="0"/>
        <v>0.004808269964783694</v>
      </c>
      <c r="E17" s="193"/>
      <c r="F17" s="193"/>
      <c r="G17" s="193"/>
      <c r="H17" s="193">
        <v>1</v>
      </c>
      <c r="I17" s="193">
        <f t="shared" si="1"/>
        <v>1</v>
      </c>
    </row>
    <row r="18" spans="1:9" ht="12.75">
      <c r="A18" s="52">
        <v>10</v>
      </c>
      <c r="B18" s="53" t="s">
        <v>35</v>
      </c>
      <c r="C18" s="49">
        <f>PISCINA!I84</f>
        <v>2927.1499999999996</v>
      </c>
      <c r="D18" s="192">
        <f t="shared" si="0"/>
        <v>0.03165660689927258</v>
      </c>
      <c r="E18" s="193"/>
      <c r="F18" s="193"/>
      <c r="G18" s="193">
        <v>0.3</v>
      </c>
      <c r="H18" s="193">
        <v>0.7</v>
      </c>
      <c r="I18" s="193">
        <f t="shared" si="1"/>
        <v>1</v>
      </c>
    </row>
    <row r="19" spans="1:9" ht="12.75">
      <c r="A19" s="191">
        <v>11</v>
      </c>
      <c r="B19" s="53" t="s">
        <v>91</v>
      </c>
      <c r="C19" s="49">
        <f>PISCINA!I140</f>
        <v>3533.96</v>
      </c>
      <c r="D19" s="192">
        <f t="shared" si="0"/>
        <v>0.03821914917846825</v>
      </c>
      <c r="E19" s="193"/>
      <c r="F19" s="193">
        <v>0.35</v>
      </c>
      <c r="G19" s="193">
        <v>0.35</v>
      </c>
      <c r="H19" s="193">
        <v>0.3</v>
      </c>
      <c r="I19" s="193">
        <f t="shared" si="1"/>
        <v>1</v>
      </c>
    </row>
    <row r="20" spans="1:9" ht="12.75">
      <c r="A20" s="52">
        <v>12</v>
      </c>
      <c r="B20" s="53" t="s">
        <v>77</v>
      </c>
      <c r="C20" s="49">
        <f>PISCINA!I161</f>
        <v>2093.17</v>
      </c>
      <c r="D20" s="192">
        <f t="shared" si="0"/>
        <v>0.02263726145341045</v>
      </c>
      <c r="E20" s="193"/>
      <c r="F20" s="193">
        <v>0.2</v>
      </c>
      <c r="G20" s="193">
        <v>0.4</v>
      </c>
      <c r="H20" s="193">
        <v>0.4</v>
      </c>
      <c r="I20" s="193">
        <f t="shared" si="1"/>
        <v>1</v>
      </c>
    </row>
    <row r="21" spans="1:9" ht="12.75">
      <c r="A21" s="191">
        <v>13</v>
      </c>
      <c r="B21" s="53" t="s">
        <v>145</v>
      </c>
      <c r="C21" s="49">
        <f>PISCINA!I166</f>
        <v>450</v>
      </c>
      <c r="D21" s="192">
        <f t="shared" si="0"/>
        <v>0.004866670004841795</v>
      </c>
      <c r="E21" s="50"/>
      <c r="F21" s="193"/>
      <c r="G21" s="193">
        <v>1</v>
      </c>
      <c r="H21" s="193"/>
      <c r="I21" s="193">
        <f t="shared" si="1"/>
        <v>1</v>
      </c>
    </row>
    <row r="22" spans="1:9" ht="12.75">
      <c r="A22" s="194">
        <v>14</v>
      </c>
      <c r="B22" s="53" t="s">
        <v>155</v>
      </c>
      <c r="C22" s="49">
        <f>PISCINA!I170</f>
        <v>9400.14</v>
      </c>
      <c r="D22" s="192">
        <f t="shared" si="0"/>
        <v>0.10166084306514124</v>
      </c>
      <c r="E22" s="50"/>
      <c r="F22" s="193">
        <v>0.2</v>
      </c>
      <c r="G22" s="193">
        <v>0.8</v>
      </c>
      <c r="H22" s="193"/>
      <c r="I22" s="193">
        <f t="shared" si="1"/>
        <v>1</v>
      </c>
    </row>
    <row r="23" spans="1:9" ht="12.75">
      <c r="A23" s="194">
        <v>15</v>
      </c>
      <c r="B23" s="53" t="s">
        <v>78</v>
      </c>
      <c r="C23" s="49">
        <f>PISCINA!I174</f>
        <v>206.55</v>
      </c>
      <c r="D23" s="192">
        <f t="shared" si="0"/>
        <v>0.0022338015322223843</v>
      </c>
      <c r="E23" s="50"/>
      <c r="F23" s="50"/>
      <c r="G23" s="50"/>
      <c r="H23" s="193">
        <v>1</v>
      </c>
      <c r="I23" s="193">
        <f>SUM(H23)</f>
        <v>1</v>
      </c>
    </row>
    <row r="24" spans="1:10" ht="12.75">
      <c r="A24" s="304" t="s">
        <v>92</v>
      </c>
      <c r="B24" s="305"/>
      <c r="C24" s="50"/>
      <c r="D24" s="195">
        <f>SUM(D9:D23)</f>
        <v>1</v>
      </c>
      <c r="E24" s="195">
        <f>E9*$D$9+E10*$D$10+E11*$D$11+E12*$D$12+E13*$D$13+E14*$D$14+E15*$D$15+E16*$D$16+E17*$D$17+E18*$D$18+E19*$D$19+E20*$D$20+E21*$D$21+E22*$D$22+E23*$D$23</f>
        <v>0.23064147361037377</v>
      </c>
      <c r="F24" s="195">
        <f>F9*$D$9+F10*$D$10+F11*$D$11+F12*$D$12+F13*$D$13+F14*$D$14+F15*$D$15+F16*$D$16+F17*$D$17+F18*$D$18+F19*$D$19+F20*$D$20+F21*$D$21+F22*$D$22+F23*$D$23</f>
        <v>0.3500194342355527</v>
      </c>
      <c r="G24" s="195">
        <f>G9*$D$9+G10*$D$10+G11*$D$11+G12*$D$12+G13*$D$13+G14*$D$14+G15*$D$15+G16*$D$16+G17*$D$17+G18*$D$18+G19*$D$19+G20*$D$20+G21*$D$21+G22*$D$22+G23*$D$23</f>
        <v>0.369616746492672</v>
      </c>
      <c r="H24" s="195">
        <f>H9*$D$9+H10*$D$10+H11*$D$11+H12*$D$12+H13*$D$13+H14*$D$14+H15*$D$15+H16*$D$16+H17*$D$17+H18*$D$18+H19*$D$19+H20*$D$20+H21*$D$21+H22*$D$22+H23*$D$23</f>
        <v>0.04972234566140154</v>
      </c>
      <c r="I24" s="195">
        <f>SUM(E24:H24)</f>
        <v>1</v>
      </c>
      <c r="J24" s="196" t="s">
        <v>19</v>
      </c>
    </row>
    <row r="25" spans="1:10" ht="12.75">
      <c r="A25" s="304" t="s">
        <v>93</v>
      </c>
      <c r="B25" s="305"/>
      <c r="C25" s="49">
        <f>PISCINA!G177</f>
        <v>92465.69</v>
      </c>
      <c r="D25" s="56"/>
      <c r="E25" s="49">
        <f>E24*$C$25</f>
        <v>21326.423000000003</v>
      </c>
      <c r="F25" s="49">
        <f>F24*$C$25</f>
        <v>32364.788500000006</v>
      </c>
      <c r="G25" s="49">
        <f>G24*$C$25</f>
        <v>34176.8675</v>
      </c>
      <c r="H25" s="49">
        <f>H24*$C$25</f>
        <v>4597.611</v>
      </c>
      <c r="I25" s="49">
        <f>I24*$C$25</f>
        <v>92465.69</v>
      </c>
      <c r="J25" s="197" t="s">
        <v>19</v>
      </c>
    </row>
    <row r="26" spans="2:9" ht="12.75">
      <c r="B26" s="289" t="s">
        <v>95</v>
      </c>
      <c r="C26" s="289"/>
      <c r="D26" s="289"/>
      <c r="E26" s="289"/>
      <c r="F26" s="289"/>
      <c r="G26" s="289"/>
      <c r="H26" s="289"/>
      <c r="I26" s="289"/>
    </row>
  </sheetData>
  <sheetProtection password="F451" sheet="1" objects="1" scenarios="1"/>
  <mergeCells count="8">
    <mergeCell ref="B1:I1"/>
    <mergeCell ref="B2:I2"/>
    <mergeCell ref="A3:I3"/>
    <mergeCell ref="A25:B25"/>
    <mergeCell ref="B26:I26"/>
    <mergeCell ref="A4:I4"/>
    <mergeCell ref="A6:I6"/>
    <mergeCell ref="A24:B2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85" r:id="rId3"/>
  <legacyDrawing r:id="rId2"/>
  <oleObjects>
    <oleObject progId="Word.Picture.8" shapeId="1463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353"/>
  <sheetViews>
    <sheetView zoomScale="75" zoomScaleNormal="75" workbookViewId="0" topLeftCell="A147">
      <selection activeCell="E185" sqref="E185"/>
    </sheetView>
  </sheetViews>
  <sheetFormatPr defaultColWidth="9.140625" defaultRowHeight="12.75"/>
  <cols>
    <col min="1" max="1" width="20.8515625" style="9" customWidth="1"/>
    <col min="2" max="2" width="6.57421875" style="9" customWidth="1"/>
    <col min="3" max="3" width="72.140625" style="9" customWidth="1"/>
    <col min="4" max="4" width="6.7109375" style="9" customWidth="1"/>
    <col min="5" max="5" width="12.7109375" style="9" customWidth="1"/>
    <col min="6" max="9" width="14.7109375" style="9" customWidth="1"/>
    <col min="10" max="16384" width="11.421875" style="9" customWidth="1"/>
  </cols>
  <sheetData>
    <row r="1" spans="1:9" ht="12.75">
      <c r="A1" s="6"/>
      <c r="B1" s="6"/>
      <c r="C1" s="6"/>
      <c r="D1" s="6"/>
      <c r="E1" s="6"/>
      <c r="F1" s="6"/>
      <c r="G1" s="6"/>
      <c r="H1" s="6"/>
      <c r="I1" s="6"/>
    </row>
    <row r="2" spans="1:9" s="3" customFormat="1" ht="30" customHeight="1">
      <c r="A2" s="263" t="s">
        <v>50</v>
      </c>
      <c r="B2" s="263"/>
      <c r="C2" s="263"/>
      <c r="D2" s="263"/>
      <c r="E2" s="263"/>
      <c r="F2" s="263"/>
      <c r="G2" s="263"/>
      <c r="H2" s="263"/>
      <c r="I2" s="263"/>
    </row>
    <row r="3" spans="1:9" s="23" customFormat="1" ht="18.75" customHeight="1">
      <c r="A3" s="21"/>
      <c r="B3" s="264"/>
      <c r="C3" s="264"/>
      <c r="D3" s="264"/>
      <c r="E3" s="264"/>
      <c r="F3" s="264"/>
      <c r="G3" s="264"/>
      <c r="H3" s="15"/>
      <c r="I3" s="15"/>
    </row>
    <row r="4" spans="1:9" s="23" customFormat="1" ht="27" customHeight="1">
      <c r="A4" s="265" t="s">
        <v>107</v>
      </c>
      <c r="B4" s="265"/>
      <c r="C4" s="265"/>
      <c r="D4" s="265"/>
      <c r="E4" s="265"/>
      <c r="F4" s="265"/>
      <c r="G4" s="265"/>
      <c r="H4" s="265"/>
      <c r="I4" s="265"/>
    </row>
    <row r="5" spans="1:9" s="23" customFormat="1" ht="13.5" customHeight="1">
      <c r="A5" s="21"/>
      <c r="B5" s="24"/>
      <c r="C5" s="24"/>
      <c r="D5" s="24"/>
      <c r="E5" s="24"/>
      <c r="F5" s="24"/>
      <c r="G5" s="24"/>
      <c r="H5" s="24"/>
      <c r="I5" s="24"/>
    </row>
    <row r="6" spans="1:9" s="23" customFormat="1" ht="18.75" customHeight="1">
      <c r="A6" s="240" t="s">
        <v>156</v>
      </c>
      <c r="B6" s="240"/>
      <c r="C6" s="240"/>
      <c r="D6" s="240"/>
      <c r="E6" s="240"/>
      <c r="F6" s="240"/>
      <c r="G6" s="240"/>
      <c r="H6" s="240"/>
      <c r="I6" s="240"/>
    </row>
    <row r="7" spans="1:9" s="23" customFormat="1" ht="23.25" customHeight="1">
      <c r="A7" s="299" t="s">
        <v>109</v>
      </c>
      <c r="B7" s="299"/>
      <c r="C7" s="299"/>
      <c r="D7" s="299"/>
      <c r="E7" s="299"/>
      <c r="F7" s="299"/>
      <c r="G7" s="299"/>
      <c r="H7" s="299"/>
      <c r="I7" s="300"/>
    </row>
    <row r="8" spans="1:9" s="23" customFormat="1" ht="9" customHeight="1">
      <c r="A8" s="21"/>
      <c r="B8" s="25"/>
      <c r="C8" s="25"/>
      <c r="D8" s="25"/>
      <c r="E8" s="25"/>
      <c r="F8" s="25"/>
      <c r="G8" s="25"/>
      <c r="H8" s="25"/>
      <c r="I8" s="25"/>
    </row>
    <row r="9" spans="1:9" s="23" customFormat="1" ht="15.75">
      <c r="A9" s="21"/>
      <c r="B9" s="26"/>
      <c r="C9" s="27"/>
      <c r="D9" s="26"/>
      <c r="E9" s="26"/>
      <c r="F9" s="26"/>
      <c r="G9" s="28" t="s">
        <v>434</v>
      </c>
      <c r="H9" s="254"/>
      <c r="I9" s="29"/>
    </row>
    <row r="10" spans="1:9" s="39" customFormat="1" ht="12.75" customHeight="1">
      <c r="A10" s="199" t="s">
        <v>199</v>
      </c>
      <c r="B10" s="297" t="s">
        <v>0</v>
      </c>
      <c r="C10" s="298" t="s">
        <v>38</v>
      </c>
      <c r="D10" s="298" t="s">
        <v>108</v>
      </c>
      <c r="E10" s="298" t="s">
        <v>49</v>
      </c>
      <c r="F10" s="298" t="s">
        <v>429</v>
      </c>
      <c r="G10" s="301"/>
      <c r="H10" s="298" t="s">
        <v>430</v>
      </c>
      <c r="I10" s="298"/>
    </row>
    <row r="11" spans="1:9" s="39" customFormat="1" ht="12.75" customHeight="1">
      <c r="A11" s="200" t="s">
        <v>195</v>
      </c>
      <c r="B11" s="297"/>
      <c r="C11" s="298"/>
      <c r="D11" s="298"/>
      <c r="E11" s="298"/>
      <c r="F11" s="16" t="s">
        <v>54</v>
      </c>
      <c r="G11" s="31" t="s">
        <v>42</v>
      </c>
      <c r="H11" s="16" t="s">
        <v>54</v>
      </c>
      <c r="I11" s="16" t="s">
        <v>42</v>
      </c>
    </row>
    <row r="12" spans="1:9" ht="12.75" customHeight="1">
      <c r="A12" s="201"/>
      <c r="B12" s="202">
        <v>1</v>
      </c>
      <c r="C12" s="119" t="s">
        <v>1</v>
      </c>
      <c r="D12" s="203" t="s">
        <v>19</v>
      </c>
      <c r="E12" s="203" t="s">
        <v>19</v>
      </c>
      <c r="F12" s="203"/>
      <c r="G12" s="122"/>
      <c r="H12" s="204"/>
      <c r="I12" s="204"/>
    </row>
    <row r="13" spans="1:9" ht="12.75">
      <c r="A13" s="87" t="s">
        <v>208</v>
      </c>
      <c r="B13" s="88" t="s">
        <v>2</v>
      </c>
      <c r="C13" s="150" t="s">
        <v>55</v>
      </c>
      <c r="D13" s="74" t="s">
        <v>3</v>
      </c>
      <c r="E13" s="74">
        <v>40.02</v>
      </c>
      <c r="F13" s="5">
        <v>1.96</v>
      </c>
      <c r="G13" s="74">
        <f>F13*E13</f>
        <v>78.4392</v>
      </c>
      <c r="H13" s="74">
        <f>ROUND(F13*(100+$E$177)%,2)</f>
        <v>1.96</v>
      </c>
      <c r="I13" s="74">
        <f>H13*E13</f>
        <v>78.4392</v>
      </c>
    </row>
    <row r="14" spans="2:9" s="146" customFormat="1" ht="12.75">
      <c r="B14" s="160"/>
      <c r="C14" s="146" t="s">
        <v>110</v>
      </c>
      <c r="D14" s="122"/>
      <c r="E14" s="122"/>
      <c r="F14" s="122"/>
      <c r="G14" s="122">
        <f>SUM(G13)</f>
        <v>78.4392</v>
      </c>
      <c r="H14" s="122"/>
      <c r="I14" s="122">
        <f>SUM(I13)</f>
        <v>78.4392</v>
      </c>
    </row>
    <row r="15" spans="2:9" s="146" customFormat="1" ht="12.75">
      <c r="B15" s="160"/>
      <c r="D15" s="122"/>
      <c r="E15" s="122"/>
      <c r="F15" s="122"/>
      <c r="G15" s="122"/>
      <c r="H15" s="122"/>
      <c r="I15" s="122"/>
    </row>
    <row r="16" spans="2:9" ht="12.75">
      <c r="B16" s="118">
        <v>2</v>
      </c>
      <c r="C16" s="119" t="s">
        <v>81</v>
      </c>
      <c r="D16" s="120"/>
      <c r="E16" s="121"/>
      <c r="F16" s="121"/>
      <c r="G16" s="121"/>
      <c r="H16" s="121"/>
      <c r="I16" s="121"/>
    </row>
    <row r="17" spans="1:9" ht="12.75">
      <c r="A17" s="9" t="s">
        <v>200</v>
      </c>
      <c r="B17" s="165" t="s">
        <v>4</v>
      </c>
      <c r="C17" s="205" t="s">
        <v>433</v>
      </c>
      <c r="D17" s="161" t="s">
        <v>5</v>
      </c>
      <c r="E17" s="5">
        <v>32</v>
      </c>
      <c r="F17" s="5">
        <v>15.98</v>
      </c>
      <c r="G17" s="74">
        <f aca="true" t="shared" si="0" ref="G17:G26">F17*E17</f>
        <v>511.36</v>
      </c>
      <c r="H17" s="74">
        <f aca="true" t="shared" si="1" ref="H17:H26">ROUND(F17*(100+$E$177)%,2)</f>
        <v>15.98</v>
      </c>
      <c r="I17" s="74">
        <f aca="true" t="shared" si="2" ref="I17:I26">H17*E17</f>
        <v>511.36</v>
      </c>
    </row>
    <row r="18" spans="1:9" ht="12.75">
      <c r="A18" s="87">
        <v>53180</v>
      </c>
      <c r="B18" s="165" t="s">
        <v>6</v>
      </c>
      <c r="C18" s="9" t="s">
        <v>56</v>
      </c>
      <c r="D18" s="161" t="s">
        <v>7</v>
      </c>
      <c r="E18" s="5">
        <v>4.85</v>
      </c>
      <c r="F18" s="5">
        <v>9.14</v>
      </c>
      <c r="G18" s="74">
        <f t="shared" si="0"/>
        <v>44.329</v>
      </c>
      <c r="H18" s="74">
        <f t="shared" si="1"/>
        <v>9.14</v>
      </c>
      <c r="I18" s="74">
        <f t="shared" si="2"/>
        <v>44.329</v>
      </c>
    </row>
    <row r="19" spans="1:9" ht="12.75">
      <c r="A19" s="87">
        <v>53528</v>
      </c>
      <c r="B19" s="165" t="s">
        <v>8</v>
      </c>
      <c r="C19" s="9" t="s">
        <v>57</v>
      </c>
      <c r="D19" s="161" t="s">
        <v>3</v>
      </c>
      <c r="E19" s="5">
        <v>10.68</v>
      </c>
      <c r="F19" s="5">
        <v>3.65</v>
      </c>
      <c r="G19" s="74">
        <f t="shared" si="0"/>
        <v>38.982</v>
      </c>
      <c r="H19" s="74">
        <f t="shared" si="1"/>
        <v>3.65</v>
      </c>
      <c r="I19" s="74">
        <f t="shared" si="2"/>
        <v>38.982</v>
      </c>
    </row>
    <row r="20" spans="1:9" ht="12.75">
      <c r="A20" s="87" t="s">
        <v>233</v>
      </c>
      <c r="B20" s="165" t="s">
        <v>9</v>
      </c>
      <c r="C20" s="206" t="s">
        <v>58</v>
      </c>
      <c r="D20" s="161" t="s">
        <v>3</v>
      </c>
      <c r="E20" s="5">
        <v>10.68</v>
      </c>
      <c r="F20" s="5">
        <v>14.33</v>
      </c>
      <c r="G20" s="74">
        <f t="shared" si="0"/>
        <v>153.0444</v>
      </c>
      <c r="H20" s="74">
        <f t="shared" si="1"/>
        <v>14.33</v>
      </c>
      <c r="I20" s="74">
        <f t="shared" si="2"/>
        <v>153.0444</v>
      </c>
    </row>
    <row r="21" spans="1:9" ht="12.75">
      <c r="A21" s="87" t="s">
        <v>210</v>
      </c>
      <c r="B21" s="165" t="s">
        <v>10</v>
      </c>
      <c r="C21" s="132" t="s">
        <v>96</v>
      </c>
      <c r="D21" s="161" t="s">
        <v>7</v>
      </c>
      <c r="E21" s="5">
        <v>1.99</v>
      </c>
      <c r="F21" s="5">
        <v>263.49</v>
      </c>
      <c r="G21" s="74">
        <f t="shared" si="0"/>
        <v>524.3451</v>
      </c>
      <c r="H21" s="74">
        <f t="shared" si="1"/>
        <v>263.49</v>
      </c>
      <c r="I21" s="74">
        <f t="shared" si="2"/>
        <v>524.3451</v>
      </c>
    </row>
    <row r="22" spans="1:9" ht="12.75">
      <c r="A22" s="87">
        <v>23423</v>
      </c>
      <c r="B22" s="165" t="s">
        <v>11</v>
      </c>
      <c r="C22" s="87" t="s">
        <v>59</v>
      </c>
      <c r="D22" s="161" t="s">
        <v>3</v>
      </c>
      <c r="E22" s="5">
        <v>25.88</v>
      </c>
      <c r="F22" s="5">
        <v>18.72</v>
      </c>
      <c r="G22" s="74">
        <f t="shared" si="0"/>
        <v>484.4736</v>
      </c>
      <c r="H22" s="74">
        <f t="shared" si="1"/>
        <v>18.72</v>
      </c>
      <c r="I22" s="74">
        <f t="shared" si="2"/>
        <v>484.4736</v>
      </c>
    </row>
    <row r="23" spans="1:9" ht="12.75">
      <c r="A23" s="87" t="s">
        <v>211</v>
      </c>
      <c r="B23" s="165" t="s">
        <v>12</v>
      </c>
      <c r="C23" s="87" t="s">
        <v>365</v>
      </c>
      <c r="D23" s="161" t="s">
        <v>44</v>
      </c>
      <c r="E23" s="5">
        <v>349</v>
      </c>
      <c r="F23" s="5">
        <v>6.45</v>
      </c>
      <c r="G23" s="74">
        <f t="shared" si="0"/>
        <v>2251.05</v>
      </c>
      <c r="H23" s="74">
        <f t="shared" si="1"/>
        <v>6.45</v>
      </c>
      <c r="I23" s="74">
        <f t="shared" si="2"/>
        <v>2251.05</v>
      </c>
    </row>
    <row r="24" spans="1:9" ht="12.75">
      <c r="A24" s="87" t="s">
        <v>214</v>
      </c>
      <c r="B24" s="165" t="s">
        <v>13</v>
      </c>
      <c r="C24" s="9" t="s">
        <v>60</v>
      </c>
      <c r="D24" s="161" t="s">
        <v>7</v>
      </c>
      <c r="E24" s="5">
        <v>2.33</v>
      </c>
      <c r="F24" s="5">
        <v>18.28</v>
      </c>
      <c r="G24" s="74">
        <f t="shared" si="0"/>
        <v>42.592400000000005</v>
      </c>
      <c r="H24" s="74">
        <f t="shared" si="1"/>
        <v>18.28</v>
      </c>
      <c r="I24" s="74">
        <f t="shared" si="2"/>
        <v>42.592400000000005</v>
      </c>
    </row>
    <row r="25" spans="1:14" ht="12.75">
      <c r="A25" s="87">
        <v>6519</v>
      </c>
      <c r="B25" s="165" t="s">
        <v>126</v>
      </c>
      <c r="C25" s="72" t="s">
        <v>366</v>
      </c>
      <c r="D25" s="73" t="s">
        <v>3</v>
      </c>
      <c r="E25" s="74">
        <v>10.01</v>
      </c>
      <c r="F25" s="207">
        <v>79.7</v>
      </c>
      <c r="G25" s="74">
        <f t="shared" si="0"/>
        <v>797.797</v>
      </c>
      <c r="H25" s="74">
        <f t="shared" si="1"/>
        <v>79.7</v>
      </c>
      <c r="I25" s="74">
        <f t="shared" si="2"/>
        <v>797.797</v>
      </c>
      <c r="J25" s="208"/>
      <c r="L25" s="208"/>
      <c r="N25" s="208"/>
    </row>
    <row r="26" spans="1:14" ht="12.75">
      <c r="A26" s="87" t="s">
        <v>213</v>
      </c>
      <c r="B26" s="165" t="s">
        <v>127</v>
      </c>
      <c r="C26" s="76" t="s">
        <v>197</v>
      </c>
      <c r="D26" s="73" t="s">
        <v>3</v>
      </c>
      <c r="E26" s="74">
        <v>30.04</v>
      </c>
      <c r="F26" s="207">
        <v>20.02</v>
      </c>
      <c r="G26" s="74">
        <f t="shared" si="0"/>
        <v>601.4008</v>
      </c>
      <c r="H26" s="74">
        <f t="shared" si="1"/>
        <v>20.02</v>
      </c>
      <c r="I26" s="74">
        <f t="shared" si="2"/>
        <v>601.4008</v>
      </c>
      <c r="J26" s="208"/>
      <c r="L26" s="208"/>
      <c r="N26" s="208"/>
    </row>
    <row r="27" spans="2:9" ht="12.75">
      <c r="B27" s="165"/>
      <c r="C27" s="146" t="s">
        <v>111</v>
      </c>
      <c r="D27" s="161"/>
      <c r="E27" s="5"/>
      <c r="F27" s="74"/>
      <c r="G27" s="122">
        <f>SUM(G17:G26)</f>
        <v>5449.3743</v>
      </c>
      <c r="H27" s="122"/>
      <c r="I27" s="122">
        <f>SUM(I17:I26)</f>
        <v>5449.3743</v>
      </c>
    </row>
    <row r="28" spans="2:9" ht="12.75">
      <c r="B28" s="165" t="s">
        <v>19</v>
      </c>
      <c r="D28" s="161"/>
      <c r="E28" s="5"/>
      <c r="F28" s="74"/>
      <c r="G28" s="74"/>
      <c r="H28" s="74"/>
      <c r="I28" s="74"/>
    </row>
    <row r="29" spans="2:10" ht="12.75">
      <c r="B29" s="118">
        <v>3</v>
      </c>
      <c r="C29" s="119" t="s">
        <v>61</v>
      </c>
      <c r="D29" s="120"/>
      <c r="E29" s="121"/>
      <c r="F29" s="74"/>
      <c r="G29" s="122"/>
      <c r="H29" s="122"/>
      <c r="I29" s="122"/>
      <c r="J29" s="119"/>
    </row>
    <row r="30" spans="1:9" ht="12.75">
      <c r="A30" s="87" t="s">
        <v>215</v>
      </c>
      <c r="B30" s="165" t="s">
        <v>14</v>
      </c>
      <c r="C30" s="132" t="s">
        <v>96</v>
      </c>
      <c r="D30" s="161" t="s">
        <v>7</v>
      </c>
      <c r="E30" s="5">
        <v>2.26</v>
      </c>
      <c r="F30" s="5">
        <v>298.5</v>
      </c>
      <c r="G30" s="74">
        <f>F30*E30</f>
        <v>674.6099999999999</v>
      </c>
      <c r="H30" s="74">
        <f>ROUND(F30*(100+$E$177)%,2)</f>
        <v>298.5</v>
      </c>
      <c r="I30" s="74">
        <f>H30*E30</f>
        <v>674.6099999999999</v>
      </c>
    </row>
    <row r="31" spans="1:9" ht="12.75">
      <c r="A31" s="87" t="s">
        <v>216</v>
      </c>
      <c r="B31" s="165" t="s">
        <v>15</v>
      </c>
      <c r="C31" s="87" t="s">
        <v>62</v>
      </c>
      <c r="D31" s="161" t="s">
        <v>3</v>
      </c>
      <c r="E31" s="5">
        <v>47.03</v>
      </c>
      <c r="F31" s="5">
        <v>31.88</v>
      </c>
      <c r="G31" s="74">
        <f>F31*E31</f>
        <v>1499.3164</v>
      </c>
      <c r="H31" s="74">
        <f>ROUND(F31*(100+$E$177)%,2)</f>
        <v>31.88</v>
      </c>
      <c r="I31" s="74">
        <f>H31*E31</f>
        <v>1499.3164</v>
      </c>
    </row>
    <row r="32" spans="1:9" ht="12.75">
      <c r="A32" s="87" t="s">
        <v>211</v>
      </c>
      <c r="B32" s="165" t="s">
        <v>16</v>
      </c>
      <c r="C32" s="87" t="s">
        <v>367</v>
      </c>
      <c r="D32" s="161" t="s">
        <v>44</v>
      </c>
      <c r="E32" s="5"/>
      <c r="F32" s="5"/>
      <c r="G32" s="74"/>
      <c r="H32" s="74">
        <f>ROUND(F32*(100+$E$177)%,2)</f>
        <v>0</v>
      </c>
      <c r="I32" s="74"/>
    </row>
    <row r="33" spans="1:9" s="3" customFormat="1" ht="25.5">
      <c r="A33" s="1" t="s">
        <v>368</v>
      </c>
      <c r="B33" s="145" t="s">
        <v>14</v>
      </c>
      <c r="C33" s="80" t="s">
        <v>369</v>
      </c>
      <c r="D33" s="81" t="s">
        <v>3</v>
      </c>
      <c r="E33" s="74">
        <v>37.79</v>
      </c>
      <c r="F33" s="2">
        <v>36.63</v>
      </c>
      <c r="G33" s="74">
        <f>F33*E33</f>
        <v>1384.2477000000001</v>
      </c>
      <c r="H33" s="74">
        <f>ROUND(F33*(100+$E$177)%,2)</f>
        <v>36.63</v>
      </c>
      <c r="I33" s="74">
        <f>H33*E33</f>
        <v>1384.2477000000001</v>
      </c>
    </row>
    <row r="34" spans="2:9" ht="12.75">
      <c r="B34" s="165"/>
      <c r="C34" s="146" t="s">
        <v>112</v>
      </c>
      <c r="D34" s="161"/>
      <c r="E34" s="5"/>
      <c r="F34" s="74"/>
      <c r="G34" s="122">
        <f>SUM(G30:G33)</f>
        <v>3558.1741</v>
      </c>
      <c r="H34" s="122"/>
      <c r="I34" s="122">
        <f>SUM(I30:I33)</f>
        <v>3558.1741</v>
      </c>
    </row>
    <row r="35" spans="2:9" ht="12.75">
      <c r="B35" s="165"/>
      <c r="D35" s="161"/>
      <c r="E35" s="5"/>
      <c r="F35" s="74"/>
      <c r="G35" s="74"/>
      <c r="H35" s="74"/>
      <c r="I35" s="74"/>
    </row>
    <row r="36" spans="2:9" ht="12.75">
      <c r="B36" s="118">
        <v>4</v>
      </c>
      <c r="C36" s="119" t="s">
        <v>63</v>
      </c>
      <c r="D36" s="120"/>
      <c r="E36" s="121"/>
      <c r="F36" s="74"/>
      <c r="G36" s="122"/>
      <c r="H36" s="122"/>
      <c r="I36" s="122"/>
    </row>
    <row r="37" spans="1:9" ht="25.5" customHeight="1">
      <c r="A37" s="87" t="s">
        <v>234</v>
      </c>
      <c r="B37" s="165" t="s">
        <v>17</v>
      </c>
      <c r="C37" s="209" t="s">
        <v>157</v>
      </c>
      <c r="D37" s="161" t="s">
        <v>3</v>
      </c>
      <c r="E37" s="5">
        <v>119.2</v>
      </c>
      <c r="F37" s="5">
        <v>18.57</v>
      </c>
      <c r="G37" s="74">
        <f>F37*E37</f>
        <v>2213.544</v>
      </c>
      <c r="H37" s="74">
        <f>ROUND(F37*(100+$E$177)%,2)</f>
        <v>18.57</v>
      </c>
      <c r="I37" s="74">
        <f>H37*E37</f>
        <v>2213.544</v>
      </c>
    </row>
    <row r="38" spans="1:14" ht="12.75">
      <c r="A38" s="87">
        <v>72244</v>
      </c>
      <c r="B38" s="165" t="s">
        <v>132</v>
      </c>
      <c r="C38" s="72" t="s">
        <v>133</v>
      </c>
      <c r="D38" s="73" t="s">
        <v>3</v>
      </c>
      <c r="E38" s="85">
        <v>29.07</v>
      </c>
      <c r="F38" s="74">
        <v>156.24</v>
      </c>
      <c r="G38" s="74">
        <f>F38*E38</f>
        <v>4541.8968</v>
      </c>
      <c r="H38" s="74">
        <f>ROUND(F38*(100+$E$177)%,2)</f>
        <v>156.24</v>
      </c>
      <c r="I38" s="74">
        <f>H38*E38</f>
        <v>4541.8968</v>
      </c>
      <c r="J38" s="208"/>
      <c r="L38" s="208"/>
      <c r="N38" s="208"/>
    </row>
    <row r="39" spans="2:9" ht="12.75">
      <c r="B39" s="165"/>
      <c r="C39" s="146" t="s">
        <v>113</v>
      </c>
      <c r="D39" s="161"/>
      <c r="E39" s="5"/>
      <c r="F39" s="74"/>
      <c r="G39" s="122">
        <f>SUM(G37:G38)</f>
        <v>6755.4408</v>
      </c>
      <c r="H39" s="122"/>
      <c r="I39" s="122">
        <f>SUM(I37:I38)</f>
        <v>6755.4408</v>
      </c>
    </row>
    <row r="40" spans="2:9" ht="12.75">
      <c r="B40" s="165" t="s">
        <v>19</v>
      </c>
      <c r="D40" s="161"/>
      <c r="E40" s="5"/>
      <c r="F40" s="74"/>
      <c r="G40" s="74"/>
      <c r="H40" s="74"/>
      <c r="I40" s="74"/>
    </row>
    <row r="41" spans="2:9" ht="12.75">
      <c r="B41" s="118">
        <v>5</v>
      </c>
      <c r="C41" s="119" t="s">
        <v>64</v>
      </c>
      <c r="D41" s="120"/>
      <c r="E41" s="121"/>
      <c r="F41" s="74"/>
      <c r="G41" s="122"/>
      <c r="H41" s="122"/>
      <c r="I41" s="122"/>
    </row>
    <row r="42" spans="1:9" ht="26.25" customHeight="1">
      <c r="A42" s="9" t="s">
        <v>203</v>
      </c>
      <c r="B42" s="88" t="s">
        <v>18</v>
      </c>
      <c r="C42" s="131" t="s">
        <v>158</v>
      </c>
      <c r="D42" s="133" t="s">
        <v>3</v>
      </c>
      <c r="E42" s="74">
        <v>35.6</v>
      </c>
      <c r="F42" s="5">
        <v>41</v>
      </c>
      <c r="G42" s="74">
        <f>F42*E42</f>
        <v>1459.6000000000001</v>
      </c>
      <c r="H42" s="74">
        <f>ROUND(F42*(100+$E$177)%,2)</f>
        <v>41</v>
      </c>
      <c r="I42" s="74">
        <f>H42*E42</f>
        <v>1459.6000000000001</v>
      </c>
    </row>
    <row r="43" spans="1:9" ht="12.75">
      <c r="A43" s="9" t="s">
        <v>204</v>
      </c>
      <c r="B43" s="88" t="s">
        <v>20</v>
      </c>
      <c r="C43" s="94" t="s">
        <v>206</v>
      </c>
      <c r="D43" s="133" t="s">
        <v>5</v>
      </c>
      <c r="E43" s="74">
        <v>11.3</v>
      </c>
      <c r="F43" s="5">
        <v>29.66</v>
      </c>
      <c r="G43" s="74">
        <f>F43*E43</f>
        <v>335.158</v>
      </c>
      <c r="H43" s="74">
        <f>ROUND(F43*(100+$E$177)%,2)</f>
        <v>29.66</v>
      </c>
      <c r="I43" s="74">
        <f>H43*E43</f>
        <v>335.158</v>
      </c>
    </row>
    <row r="44" spans="1:9" ht="12.75">
      <c r="A44" s="9" t="s">
        <v>205</v>
      </c>
      <c r="B44" s="88" t="s">
        <v>21</v>
      </c>
      <c r="C44" s="131" t="s">
        <v>207</v>
      </c>
      <c r="D44" s="133" t="s">
        <v>5</v>
      </c>
      <c r="E44" s="74">
        <v>11.3</v>
      </c>
      <c r="F44" s="5">
        <v>25.44</v>
      </c>
      <c r="G44" s="74">
        <f>F44*E44</f>
        <v>287.47200000000004</v>
      </c>
      <c r="H44" s="74">
        <f>ROUND(F44*(100+$E$177)%,2)</f>
        <v>25.44</v>
      </c>
      <c r="I44" s="74">
        <f>H44*E44</f>
        <v>287.47200000000004</v>
      </c>
    </row>
    <row r="45" spans="2:9" ht="12.75">
      <c r="B45" s="88"/>
      <c r="C45" s="146" t="s">
        <v>114</v>
      </c>
      <c r="D45" s="133"/>
      <c r="E45" s="74"/>
      <c r="F45" s="74"/>
      <c r="G45" s="122">
        <f>SUM(G42:G44)</f>
        <v>2082.2300000000005</v>
      </c>
      <c r="H45" s="122"/>
      <c r="I45" s="122">
        <f>SUM(I42:I44)</f>
        <v>2082.2300000000005</v>
      </c>
    </row>
    <row r="46" spans="2:9" ht="12.75">
      <c r="B46" s="118"/>
      <c r="C46" s="119"/>
      <c r="D46" s="120"/>
      <c r="E46" s="121"/>
      <c r="F46" s="74"/>
      <c r="G46" s="74"/>
      <c r="H46" s="74"/>
      <c r="I46" s="74"/>
    </row>
    <row r="47" spans="2:9" ht="12.75">
      <c r="B47" s="118">
        <v>6</v>
      </c>
      <c r="C47" s="119" t="s">
        <v>82</v>
      </c>
      <c r="D47" s="120"/>
      <c r="E47" s="121"/>
      <c r="F47" s="74"/>
      <c r="G47" s="122"/>
      <c r="H47" s="122"/>
      <c r="I47" s="122"/>
    </row>
    <row r="48" spans="2:9" ht="12.75">
      <c r="B48" s="88" t="s">
        <v>22</v>
      </c>
      <c r="C48" s="80" t="s">
        <v>159</v>
      </c>
      <c r="D48" s="133"/>
      <c r="E48" s="74"/>
      <c r="F48" s="74"/>
      <c r="G48" s="74"/>
      <c r="H48" s="74"/>
      <c r="I48" s="74"/>
    </row>
    <row r="49" spans="1:9" ht="12.75">
      <c r="A49" s="87">
        <v>66959</v>
      </c>
      <c r="B49" s="88"/>
      <c r="C49" s="210" t="s">
        <v>160</v>
      </c>
      <c r="D49" s="133" t="s">
        <v>65</v>
      </c>
      <c r="E49" s="74">
        <v>4</v>
      </c>
      <c r="F49" s="74">
        <v>126.05</v>
      </c>
      <c r="G49" s="74">
        <f>F49*E49</f>
        <v>504.2</v>
      </c>
      <c r="H49" s="74">
        <f>ROUND(F49*(100+$E$177)%,2)</f>
        <v>126.05</v>
      </c>
      <c r="I49" s="74">
        <f>H49*E49</f>
        <v>504.2</v>
      </c>
    </row>
    <row r="50" spans="1:9" ht="12.75">
      <c r="A50" s="87">
        <v>66959</v>
      </c>
      <c r="B50" s="88"/>
      <c r="C50" s="210" t="s">
        <v>161</v>
      </c>
      <c r="D50" s="133" t="s">
        <v>65</v>
      </c>
      <c r="E50" s="74">
        <v>1</v>
      </c>
      <c r="F50" s="74">
        <v>84.03</v>
      </c>
      <c r="G50" s="74">
        <f>F50*E50</f>
        <v>84.03</v>
      </c>
      <c r="H50" s="74">
        <f>ROUND(F50*(100+$E$177)%,2)</f>
        <v>84.03</v>
      </c>
      <c r="I50" s="74">
        <f>H50*E50</f>
        <v>84.03</v>
      </c>
    </row>
    <row r="51" spans="1:9" ht="12.75">
      <c r="A51" s="87" t="s">
        <v>222</v>
      </c>
      <c r="B51" s="88" t="s">
        <v>23</v>
      </c>
      <c r="C51" s="150" t="s">
        <v>162</v>
      </c>
      <c r="D51" s="133"/>
      <c r="E51" s="74"/>
      <c r="F51" s="74"/>
      <c r="G51" s="74"/>
      <c r="H51" s="74"/>
      <c r="I51" s="74"/>
    </row>
    <row r="52" spans="1:9" ht="12.75">
      <c r="A52" s="9" t="s">
        <v>235</v>
      </c>
      <c r="B52" s="88"/>
      <c r="C52" s="211" t="s">
        <v>163</v>
      </c>
      <c r="D52" s="133" t="s">
        <v>65</v>
      </c>
      <c r="E52" s="74">
        <v>3</v>
      </c>
      <c r="F52" s="74">
        <v>135.96</v>
      </c>
      <c r="G52" s="74">
        <f>F52*E52</f>
        <v>407.88</v>
      </c>
      <c r="H52" s="74">
        <f>ROUND(F52*(100+$E$177)%,2)</f>
        <v>135.96</v>
      </c>
      <c r="I52" s="74">
        <f>H52*E52</f>
        <v>407.88</v>
      </c>
    </row>
    <row r="53" spans="2:9" ht="12.75" customHeight="1">
      <c r="B53" s="88" t="s">
        <v>24</v>
      </c>
      <c r="C53" s="105" t="s">
        <v>164</v>
      </c>
      <c r="D53" s="133"/>
      <c r="E53" s="147"/>
      <c r="F53" s="74"/>
      <c r="G53" s="74"/>
      <c r="H53" s="74"/>
      <c r="I53" s="74"/>
    </row>
    <row r="54" spans="1:9" ht="12.75">
      <c r="A54" s="9" t="s">
        <v>218</v>
      </c>
      <c r="B54" s="88"/>
      <c r="C54" s="210" t="s">
        <v>165</v>
      </c>
      <c r="D54" s="133" t="s">
        <v>65</v>
      </c>
      <c r="E54" s="147">
        <v>4</v>
      </c>
      <c r="F54" s="74">
        <v>365.55</v>
      </c>
      <c r="G54" s="74">
        <f>F54*E54</f>
        <v>1462.2</v>
      </c>
      <c r="H54" s="74">
        <f>ROUND(F54*(100+$E$177)%,2)</f>
        <v>365.55</v>
      </c>
      <c r="I54" s="74">
        <f>H54*E54</f>
        <v>1462.2</v>
      </c>
    </row>
    <row r="55" spans="1:9" ht="12.75">
      <c r="A55" s="9" t="s">
        <v>218</v>
      </c>
      <c r="B55" s="88"/>
      <c r="C55" s="210" t="s">
        <v>166</v>
      </c>
      <c r="D55" s="133" t="s">
        <v>65</v>
      </c>
      <c r="E55" s="147">
        <v>2</v>
      </c>
      <c r="F55" s="74">
        <v>454.71</v>
      </c>
      <c r="G55" s="74">
        <f>F55*E55</f>
        <v>909.42</v>
      </c>
      <c r="H55" s="74">
        <f>ROUND(F55*(100+$E$177)%,2)</f>
        <v>454.71</v>
      </c>
      <c r="I55" s="74">
        <f>H55*E55</f>
        <v>909.42</v>
      </c>
    </row>
    <row r="56" spans="2:9" ht="12.75">
      <c r="B56" s="88"/>
      <c r="C56" s="146" t="s">
        <v>115</v>
      </c>
      <c r="D56" s="133"/>
      <c r="E56" s="147"/>
      <c r="F56" s="74"/>
      <c r="G56" s="122">
        <f>SUM(G49:G55)</f>
        <v>3367.73</v>
      </c>
      <c r="H56" s="122"/>
      <c r="I56" s="122">
        <f>SUM(I49:I55)</f>
        <v>3367.73</v>
      </c>
    </row>
    <row r="57" spans="2:9" ht="12.75">
      <c r="B57" s="165"/>
      <c r="D57" s="161"/>
      <c r="E57" s="5"/>
      <c r="F57" s="74"/>
      <c r="G57" s="74"/>
      <c r="H57" s="74"/>
      <c r="I57" s="74"/>
    </row>
    <row r="58" spans="2:9" ht="12.75">
      <c r="B58" s="118">
        <v>7</v>
      </c>
      <c r="C58" s="119" t="s">
        <v>66</v>
      </c>
      <c r="D58" s="120"/>
      <c r="E58" s="121"/>
      <c r="F58" s="74"/>
      <c r="G58" s="122"/>
      <c r="H58" s="122"/>
      <c r="I58" s="122"/>
    </row>
    <row r="59" spans="1:9" ht="12.75">
      <c r="A59" s="51" t="s">
        <v>223</v>
      </c>
      <c r="B59" s="165" t="s">
        <v>25</v>
      </c>
      <c r="C59" s="132" t="s">
        <v>99</v>
      </c>
      <c r="D59" s="161" t="s">
        <v>3</v>
      </c>
      <c r="E59" s="5">
        <v>283.69</v>
      </c>
      <c r="F59" s="5">
        <v>2.5</v>
      </c>
      <c r="G59" s="74">
        <f>F59*E59</f>
        <v>709.225</v>
      </c>
      <c r="H59" s="74">
        <f>ROUND(F59*(100+$E$177)%,2)</f>
        <v>2.5</v>
      </c>
      <c r="I59" s="74">
        <f>H59*E59</f>
        <v>709.225</v>
      </c>
    </row>
    <row r="60" spans="1:9" ht="12.75">
      <c r="A60" s="87" t="s">
        <v>223</v>
      </c>
      <c r="B60" s="165" t="s">
        <v>45</v>
      </c>
      <c r="C60" s="105" t="s">
        <v>97</v>
      </c>
      <c r="D60" s="161" t="s">
        <v>3</v>
      </c>
      <c r="E60" s="5">
        <v>105.35</v>
      </c>
      <c r="F60" s="5">
        <v>11.61</v>
      </c>
      <c r="G60" s="74">
        <f>F60*E60</f>
        <v>1223.1135</v>
      </c>
      <c r="H60" s="74">
        <f>ROUND(F60*(100+$E$177)%,2)</f>
        <v>11.61</v>
      </c>
      <c r="I60" s="74">
        <f>H60*E60</f>
        <v>1223.1135</v>
      </c>
    </row>
    <row r="61" spans="1:9" ht="12.75" customHeight="1">
      <c r="A61" s="149" t="s">
        <v>237</v>
      </c>
      <c r="B61" s="165" t="s">
        <v>46</v>
      </c>
      <c r="C61" s="132" t="s">
        <v>98</v>
      </c>
      <c r="D61" s="161" t="s">
        <v>3</v>
      </c>
      <c r="E61" s="5">
        <v>102.34</v>
      </c>
      <c r="F61" s="212">
        <v>12.49</v>
      </c>
      <c r="G61" s="74">
        <f>F61*E61</f>
        <v>1278.2266</v>
      </c>
      <c r="H61" s="74">
        <f>ROUND(F61*(100+$E$177)%,2)</f>
        <v>12.49</v>
      </c>
      <c r="I61" s="74">
        <f>H61*E61</f>
        <v>1278.2266</v>
      </c>
    </row>
    <row r="62" spans="1:9" ht="12.75">
      <c r="A62" s="87">
        <v>66965</v>
      </c>
      <c r="B62" s="165" t="s">
        <v>47</v>
      </c>
      <c r="C62" s="105" t="s">
        <v>201</v>
      </c>
      <c r="D62" s="161" t="s">
        <v>3</v>
      </c>
      <c r="E62" s="213">
        <v>76</v>
      </c>
      <c r="F62" s="5">
        <v>11.59</v>
      </c>
      <c r="G62" s="74">
        <f>F62*E62</f>
        <v>880.84</v>
      </c>
      <c r="H62" s="74">
        <f>ROUND(F62*(100+$E$177)%,2)</f>
        <v>11.59</v>
      </c>
      <c r="I62" s="74">
        <f>H62*E62</f>
        <v>880.84</v>
      </c>
    </row>
    <row r="63" spans="1:9" ht="25.5">
      <c r="A63" s="87">
        <v>5981</v>
      </c>
      <c r="B63" s="165" t="s">
        <v>48</v>
      </c>
      <c r="C63" s="80" t="s">
        <v>100</v>
      </c>
      <c r="D63" s="133" t="s">
        <v>3</v>
      </c>
      <c r="E63" s="147">
        <v>76</v>
      </c>
      <c r="F63" s="5">
        <v>23.06</v>
      </c>
      <c r="G63" s="74">
        <f>F63*E63</f>
        <v>1752.56</v>
      </c>
      <c r="H63" s="74">
        <f>ROUND(F63*(100+$E$177)%,2)</f>
        <v>23.06</v>
      </c>
      <c r="I63" s="74">
        <f>H63*E63</f>
        <v>1752.56</v>
      </c>
    </row>
    <row r="64" spans="1:9" ht="12.75">
      <c r="A64" s="87"/>
      <c r="B64" s="165"/>
      <c r="C64" s="146" t="s">
        <v>116</v>
      </c>
      <c r="D64" s="133"/>
      <c r="E64" s="147"/>
      <c r="F64" s="74"/>
      <c r="G64" s="122">
        <f>SUM(G59:G63)</f>
        <v>5843.965099999999</v>
      </c>
      <c r="H64" s="122"/>
      <c r="I64" s="122">
        <f>SUM(I59:I63)</f>
        <v>5843.965099999999</v>
      </c>
    </row>
    <row r="65" spans="2:9" ht="12.75">
      <c r="B65" s="165"/>
      <c r="D65" s="161"/>
      <c r="E65" s="5"/>
      <c r="F65" s="74"/>
      <c r="G65" s="74"/>
      <c r="H65" s="74"/>
      <c r="I65" s="74"/>
    </row>
    <row r="66" spans="2:9" ht="12.75">
      <c r="B66" s="118">
        <v>8</v>
      </c>
      <c r="C66" s="119" t="s">
        <v>70</v>
      </c>
      <c r="D66" s="120"/>
      <c r="E66" s="121"/>
      <c r="F66" s="74"/>
      <c r="G66" s="122"/>
      <c r="H66" s="122"/>
      <c r="I66" s="122"/>
    </row>
    <row r="67" spans="1:9" ht="12.75">
      <c r="A67" s="149" t="s">
        <v>224</v>
      </c>
      <c r="B67" s="165" t="s">
        <v>26</v>
      </c>
      <c r="C67" s="216" t="s">
        <v>370</v>
      </c>
      <c r="D67" s="161" t="s">
        <v>3</v>
      </c>
      <c r="E67" s="5">
        <v>40.02</v>
      </c>
      <c r="F67" s="5">
        <v>15.53</v>
      </c>
      <c r="G67" s="74">
        <f>F67*E67</f>
        <v>621.5106000000001</v>
      </c>
      <c r="H67" s="74">
        <f>ROUND(F67*(100+$E$177)%,2)</f>
        <v>15.53</v>
      </c>
      <c r="I67" s="74">
        <f>H67*E67</f>
        <v>621.5106000000001</v>
      </c>
    </row>
    <row r="68" spans="1:9" ht="12.75">
      <c r="A68" s="87" t="s">
        <v>225</v>
      </c>
      <c r="B68" s="165" t="s">
        <v>67</v>
      </c>
      <c r="C68" s="94" t="s">
        <v>102</v>
      </c>
      <c r="D68" s="111" t="s">
        <v>103</v>
      </c>
      <c r="E68" s="5">
        <v>34.65</v>
      </c>
      <c r="F68" s="5">
        <v>7.07</v>
      </c>
      <c r="G68" s="74">
        <f>F68*E68</f>
        <v>244.9755</v>
      </c>
      <c r="H68" s="74">
        <f>ROUND(F68*(100+$E$177)%,2)</f>
        <v>7.07</v>
      </c>
      <c r="I68" s="74">
        <f>H68*E68</f>
        <v>244.9755</v>
      </c>
    </row>
    <row r="69" spans="1:9" ht="25.5">
      <c r="A69" s="87" t="s">
        <v>226</v>
      </c>
      <c r="B69" s="165" t="s">
        <v>68</v>
      </c>
      <c r="C69" s="217" t="s">
        <v>105</v>
      </c>
      <c r="D69" s="161" t="s">
        <v>3</v>
      </c>
      <c r="E69" s="5">
        <v>34.65</v>
      </c>
      <c r="F69" s="5">
        <v>26.76</v>
      </c>
      <c r="G69" s="74">
        <f>F69*E69</f>
        <v>927.234</v>
      </c>
      <c r="H69" s="74">
        <f>ROUND(F69*(100+$E$177)%,2)</f>
        <v>26.76</v>
      </c>
      <c r="I69" s="74">
        <f>H69*E69</f>
        <v>927.234</v>
      </c>
    </row>
    <row r="70" spans="1:9" ht="12.75">
      <c r="A70" s="132" t="s">
        <v>227</v>
      </c>
      <c r="B70" s="165" t="s">
        <v>69</v>
      </c>
      <c r="C70" s="9" t="s">
        <v>202</v>
      </c>
      <c r="D70" s="161" t="s">
        <v>5</v>
      </c>
      <c r="E70" s="5">
        <v>8.9</v>
      </c>
      <c r="F70" s="5">
        <v>6.13</v>
      </c>
      <c r="G70" s="74">
        <f>F70*E70</f>
        <v>54.557</v>
      </c>
      <c r="H70" s="74">
        <f>ROUND(F70*(100+$E$177)%,2)</f>
        <v>6.13</v>
      </c>
      <c r="I70" s="74">
        <f>H70*E70</f>
        <v>54.557</v>
      </c>
    </row>
    <row r="71" spans="1:9" ht="27" customHeight="1">
      <c r="A71" s="132" t="s">
        <v>228</v>
      </c>
      <c r="B71" s="165" t="s">
        <v>104</v>
      </c>
      <c r="C71" s="80" t="s">
        <v>106</v>
      </c>
      <c r="D71" s="161" t="s">
        <v>3</v>
      </c>
      <c r="E71" s="5">
        <v>39.55</v>
      </c>
      <c r="F71" s="5">
        <v>20.35</v>
      </c>
      <c r="G71" s="74">
        <f>F71*E71</f>
        <v>804.8425</v>
      </c>
      <c r="H71" s="74">
        <f>ROUND(F71*(100+$E$177)%,2)</f>
        <v>20.35</v>
      </c>
      <c r="I71" s="74">
        <f>H71*E71</f>
        <v>804.8425</v>
      </c>
    </row>
    <row r="72" spans="2:9" ht="12.75">
      <c r="B72" s="165"/>
      <c r="C72" s="146" t="s">
        <v>117</v>
      </c>
      <c r="D72" s="161"/>
      <c r="E72" s="5"/>
      <c r="F72" s="74"/>
      <c r="G72" s="122">
        <f>SUM(G67:G71)</f>
        <v>2653.1196</v>
      </c>
      <c r="H72" s="122"/>
      <c r="I72" s="122">
        <f>SUM(I67:I71)</f>
        <v>2653.1196</v>
      </c>
    </row>
    <row r="73" spans="2:9" ht="12.75">
      <c r="B73" s="165"/>
      <c r="D73" s="161"/>
      <c r="E73" s="5"/>
      <c r="F73" s="74"/>
      <c r="G73" s="74"/>
      <c r="H73" s="74"/>
      <c r="I73" s="74"/>
    </row>
    <row r="74" spans="2:9" ht="12.75">
      <c r="B74" s="118">
        <v>9</v>
      </c>
      <c r="C74" s="119" t="s">
        <v>41</v>
      </c>
      <c r="D74" s="120"/>
      <c r="E74" s="121"/>
      <c r="F74" s="74"/>
      <c r="G74" s="122"/>
      <c r="H74" s="122"/>
      <c r="I74" s="122"/>
    </row>
    <row r="75" spans="1:9" ht="12.75">
      <c r="A75" s="9" t="s">
        <v>218</v>
      </c>
      <c r="B75" s="165" t="s">
        <v>27</v>
      </c>
      <c r="C75" s="9" t="s">
        <v>71</v>
      </c>
      <c r="D75" s="161" t="s">
        <v>3</v>
      </c>
      <c r="E75" s="5">
        <v>3.5</v>
      </c>
      <c r="F75" s="5">
        <v>34.2</v>
      </c>
      <c r="G75" s="74">
        <f>F75*E75</f>
        <v>119.70000000000002</v>
      </c>
      <c r="H75" s="74">
        <f>ROUND(F75*(100+$E$177)%,2)</f>
        <v>34.2</v>
      </c>
      <c r="I75" s="74">
        <f>H75*E75</f>
        <v>119.70000000000002</v>
      </c>
    </row>
    <row r="76" spans="2:9" ht="12.75">
      <c r="B76" s="165"/>
      <c r="C76" s="146" t="s">
        <v>118</v>
      </c>
      <c r="D76" s="161"/>
      <c r="E76" s="5"/>
      <c r="F76" s="74"/>
      <c r="G76" s="122">
        <f>SUM(G75)</f>
        <v>119.70000000000002</v>
      </c>
      <c r="H76" s="122"/>
      <c r="I76" s="122">
        <f>SUM(I75)</f>
        <v>119.70000000000002</v>
      </c>
    </row>
    <row r="77" spans="2:9" ht="12.75">
      <c r="B77" s="165"/>
      <c r="D77" s="161"/>
      <c r="E77" s="5"/>
      <c r="F77" s="74"/>
      <c r="G77" s="74"/>
      <c r="H77" s="74"/>
      <c r="I77" s="74"/>
    </row>
    <row r="78" spans="2:9" ht="12.75">
      <c r="B78" s="118">
        <v>10</v>
      </c>
      <c r="C78" s="119" t="s">
        <v>35</v>
      </c>
      <c r="D78" s="120"/>
      <c r="E78" s="121"/>
      <c r="F78" s="74"/>
      <c r="G78" s="122"/>
      <c r="H78" s="122"/>
      <c r="I78" s="122"/>
    </row>
    <row r="79" spans="1:9" s="218" customFormat="1" ht="13.5" customHeight="1">
      <c r="A79" s="87" t="s">
        <v>229</v>
      </c>
      <c r="B79" s="145" t="s">
        <v>28</v>
      </c>
      <c r="C79" s="117" t="s">
        <v>144</v>
      </c>
      <c r="D79" s="133" t="s">
        <v>3</v>
      </c>
      <c r="E79" s="147">
        <v>105.35</v>
      </c>
      <c r="F79" s="74">
        <v>6.87</v>
      </c>
      <c r="G79" s="74">
        <f>F79*E79</f>
        <v>723.7545</v>
      </c>
      <c r="H79" s="74">
        <f>ROUND(F79*(100+$E$177)%,2)</f>
        <v>6.87</v>
      </c>
      <c r="I79" s="74">
        <f>H79*E79</f>
        <v>723.7545</v>
      </c>
    </row>
    <row r="80" spans="1:9" s="218" customFormat="1" ht="12.75">
      <c r="A80" s="87" t="s">
        <v>230</v>
      </c>
      <c r="B80" s="145" t="s">
        <v>29</v>
      </c>
      <c r="C80" s="94" t="s">
        <v>167</v>
      </c>
      <c r="D80" s="133" t="s">
        <v>3</v>
      </c>
      <c r="E80" s="147">
        <v>102.34</v>
      </c>
      <c r="F80" s="74">
        <v>7.77</v>
      </c>
      <c r="G80" s="74">
        <f>F80*E80</f>
        <v>795.1818</v>
      </c>
      <c r="H80" s="74">
        <f>ROUND(F80*(100+$E$177)%,2)</f>
        <v>7.77</v>
      </c>
      <c r="I80" s="74">
        <f>H80*E80</f>
        <v>795.1818</v>
      </c>
    </row>
    <row r="81" spans="1:9" s="218" customFormat="1" ht="12.75">
      <c r="A81" s="87">
        <v>24926</v>
      </c>
      <c r="B81" s="145" t="s">
        <v>83</v>
      </c>
      <c r="C81" s="80" t="s">
        <v>72</v>
      </c>
      <c r="D81" s="133" t="s">
        <v>3</v>
      </c>
      <c r="E81" s="147">
        <v>27.16</v>
      </c>
      <c r="F81" s="74">
        <v>10.28</v>
      </c>
      <c r="G81" s="74">
        <f>F81*E81</f>
        <v>279.2048</v>
      </c>
      <c r="H81" s="74">
        <f>ROUND(F81*(100+$E$177)%,2)</f>
        <v>10.28</v>
      </c>
      <c r="I81" s="74">
        <f>H81*E81</f>
        <v>279.2048</v>
      </c>
    </row>
    <row r="82" spans="2:9" s="218" customFormat="1" ht="12.75">
      <c r="B82" s="145"/>
      <c r="C82" s="146" t="s">
        <v>119</v>
      </c>
      <c r="D82" s="133"/>
      <c r="E82" s="147"/>
      <c r="F82" s="74"/>
      <c r="G82" s="122">
        <f>SUM(G79:G81)</f>
        <v>1798.1410999999998</v>
      </c>
      <c r="H82" s="122"/>
      <c r="I82" s="122">
        <f>SUM(I79:I81)</f>
        <v>1798.1410999999998</v>
      </c>
    </row>
    <row r="83" spans="2:10" ht="12.75">
      <c r="B83" s="165"/>
      <c r="C83" s="146"/>
      <c r="D83" s="161"/>
      <c r="E83" s="5"/>
      <c r="F83" s="74"/>
      <c r="G83" s="74"/>
      <c r="H83" s="74"/>
      <c r="I83" s="74"/>
      <c r="J83" s="219"/>
    </row>
    <row r="84" spans="2:11" ht="12.75">
      <c r="B84" s="118">
        <v>11</v>
      </c>
      <c r="C84" s="119" t="s">
        <v>73</v>
      </c>
      <c r="D84" s="120" t="s">
        <v>19</v>
      </c>
      <c r="E84" s="121"/>
      <c r="F84" s="74"/>
      <c r="G84" s="122"/>
      <c r="H84" s="122"/>
      <c r="I84" s="122"/>
      <c r="J84" s="6"/>
      <c r="K84" s="220"/>
    </row>
    <row r="85" spans="1:9" s="6" customFormat="1" ht="12.75">
      <c r="A85" s="9"/>
      <c r="B85" s="118" t="s">
        <v>31</v>
      </c>
      <c r="C85" s="119" t="s">
        <v>282</v>
      </c>
      <c r="D85" s="120"/>
      <c r="E85" s="121"/>
      <c r="F85" s="74"/>
      <c r="G85" s="122">
        <f>SUM(G87:G100)</f>
        <v>1419.3899999999999</v>
      </c>
      <c r="H85" s="122"/>
      <c r="I85" s="122">
        <f>SUM(I87:I100)</f>
        <v>1419.3899999999999</v>
      </c>
    </row>
    <row r="86" spans="1:9" s="129" customFormat="1" ht="12.75">
      <c r="A86" s="124"/>
      <c r="B86" s="125" t="s">
        <v>283</v>
      </c>
      <c r="C86" s="124" t="s">
        <v>289</v>
      </c>
      <c r="D86" s="126"/>
      <c r="E86" s="127"/>
      <c r="F86" s="127"/>
      <c r="G86" s="127"/>
      <c r="H86" s="127"/>
      <c r="I86" s="127"/>
    </row>
    <row r="87" spans="1:9" s="129" customFormat="1" ht="12.75">
      <c r="A87" s="4" t="s">
        <v>359</v>
      </c>
      <c r="B87" s="125"/>
      <c r="C87" s="130" t="s">
        <v>284</v>
      </c>
      <c r="D87" s="126" t="s">
        <v>5</v>
      </c>
      <c r="E87" s="127">
        <v>18</v>
      </c>
      <c r="F87" s="11">
        <v>17.41</v>
      </c>
      <c r="G87" s="74">
        <f>F87*E87</f>
        <v>313.38</v>
      </c>
      <c r="H87" s="74">
        <f>ROUND(F87*(100+$E$177)%,2)</f>
        <v>17.41</v>
      </c>
      <c r="I87" s="74">
        <f>H87*E87</f>
        <v>313.38</v>
      </c>
    </row>
    <row r="88" spans="1:9" s="129" customFormat="1" ht="12.75">
      <c r="A88" s="4" t="s">
        <v>358</v>
      </c>
      <c r="B88" s="125"/>
      <c r="C88" s="130" t="s">
        <v>285</v>
      </c>
      <c r="D88" s="126" t="s">
        <v>5</v>
      </c>
      <c r="E88" s="127">
        <v>5</v>
      </c>
      <c r="F88" s="11">
        <v>12.29</v>
      </c>
      <c r="G88" s="74">
        <f>F88*E88</f>
        <v>61.449999999999996</v>
      </c>
      <c r="H88" s="74">
        <f>ROUND(F88*(100+$E$177)%,2)</f>
        <v>12.29</v>
      </c>
      <c r="I88" s="74">
        <f>H88*E88</f>
        <v>61.449999999999996</v>
      </c>
    </row>
    <row r="89" spans="1:9" s="129" customFormat="1" ht="12.75">
      <c r="A89" s="4" t="s">
        <v>357</v>
      </c>
      <c r="B89" s="125"/>
      <c r="C89" s="130" t="s">
        <v>286</v>
      </c>
      <c r="D89" s="126" t="s">
        <v>5</v>
      </c>
      <c r="E89" s="127">
        <v>18</v>
      </c>
      <c r="F89" s="11">
        <v>8.22</v>
      </c>
      <c r="G89" s="74">
        <f>F89*E89</f>
        <v>147.96</v>
      </c>
      <c r="H89" s="74">
        <f>ROUND(F89*(100+$E$177)%,2)</f>
        <v>8.22</v>
      </c>
      <c r="I89" s="74">
        <f>H89*E89</f>
        <v>147.96</v>
      </c>
    </row>
    <row r="90" spans="1:9" s="129" customFormat="1" ht="12.75">
      <c r="A90" s="4" t="s">
        <v>356</v>
      </c>
      <c r="B90" s="125"/>
      <c r="C90" s="130" t="s">
        <v>287</v>
      </c>
      <c r="D90" s="126" t="s">
        <v>5</v>
      </c>
      <c r="E90" s="127">
        <v>18</v>
      </c>
      <c r="F90" s="11">
        <v>6.58</v>
      </c>
      <c r="G90" s="74">
        <f>F90*E90</f>
        <v>118.44</v>
      </c>
      <c r="H90" s="74">
        <f>ROUND(F90*(100+$E$177)%,2)</f>
        <v>6.58</v>
      </c>
      <c r="I90" s="74">
        <f>H90*E90</f>
        <v>118.44</v>
      </c>
    </row>
    <row r="91" spans="1:9" s="129" customFormat="1" ht="12.75">
      <c r="A91" s="131">
        <v>73642</v>
      </c>
      <c r="B91" s="125" t="s">
        <v>288</v>
      </c>
      <c r="C91" s="131" t="s">
        <v>290</v>
      </c>
      <c r="D91" s="126" t="s">
        <v>43</v>
      </c>
      <c r="E91" s="127">
        <v>8</v>
      </c>
      <c r="F91" s="11">
        <v>5.85</v>
      </c>
      <c r="G91" s="74">
        <f>F91*E91</f>
        <v>46.8</v>
      </c>
      <c r="H91" s="74">
        <f>ROUND(F91*(100+$E$177)%,2)</f>
        <v>5.85</v>
      </c>
      <c r="I91" s="74">
        <f>H91*E91</f>
        <v>46.8</v>
      </c>
    </row>
    <row r="92" spans="1:9" s="129" customFormat="1" ht="12.75">
      <c r="A92" s="124"/>
      <c r="B92" s="125" t="s">
        <v>291</v>
      </c>
      <c r="C92" s="124" t="s">
        <v>292</v>
      </c>
      <c r="D92" s="126"/>
      <c r="E92" s="127"/>
      <c r="F92" s="11"/>
      <c r="G92" s="74"/>
      <c r="H92" s="74"/>
      <c r="I92" s="74"/>
    </row>
    <row r="93" spans="1:9" s="129" customFormat="1" ht="12.75">
      <c r="A93" s="4" t="s">
        <v>360</v>
      </c>
      <c r="B93" s="125"/>
      <c r="C93" s="130" t="s">
        <v>293</v>
      </c>
      <c r="D93" s="126" t="s">
        <v>43</v>
      </c>
      <c r="E93" s="127">
        <v>1</v>
      </c>
      <c r="F93" s="11">
        <v>22.09</v>
      </c>
      <c r="G93" s="74">
        <f>F93*E93</f>
        <v>22.09</v>
      </c>
      <c r="H93" s="74">
        <f>ROUND(F93*(100+$E$177)%,2)</f>
        <v>22.09</v>
      </c>
      <c r="I93" s="74">
        <f>H93*E93</f>
        <v>22.09</v>
      </c>
    </row>
    <row r="94" spans="1:9" s="129" customFormat="1" ht="12.75">
      <c r="A94" s="4">
        <v>73651</v>
      </c>
      <c r="B94" s="125"/>
      <c r="C94" s="130" t="s">
        <v>294</v>
      </c>
      <c r="D94" s="126" t="s">
        <v>43</v>
      </c>
      <c r="E94" s="127">
        <v>1</v>
      </c>
      <c r="F94" s="11">
        <v>19.14</v>
      </c>
      <c r="G94" s="74">
        <f>F94*E94</f>
        <v>19.14</v>
      </c>
      <c r="H94" s="74">
        <f>ROUND(F94*(100+$E$177)%,2)</f>
        <v>19.14</v>
      </c>
      <c r="I94" s="74">
        <f>H94*E94</f>
        <v>19.14</v>
      </c>
    </row>
    <row r="95" spans="1:9" s="129" customFormat="1" ht="12.75">
      <c r="A95" s="124"/>
      <c r="B95" s="125" t="s">
        <v>295</v>
      </c>
      <c r="C95" s="124" t="s">
        <v>296</v>
      </c>
      <c r="D95" s="126"/>
      <c r="E95" s="127"/>
      <c r="F95" s="11"/>
      <c r="G95" s="74"/>
      <c r="H95" s="74"/>
      <c r="I95" s="74"/>
    </row>
    <row r="96" spans="1:9" s="129" customFormat="1" ht="12.75">
      <c r="A96" s="4" t="s">
        <v>363</v>
      </c>
      <c r="B96" s="125"/>
      <c r="C96" s="130" t="s">
        <v>297</v>
      </c>
      <c r="D96" s="126" t="s">
        <v>43</v>
      </c>
      <c r="E96" s="127">
        <v>2</v>
      </c>
      <c r="F96" s="11">
        <v>92.14</v>
      </c>
      <c r="G96" s="74">
        <f>F96*E96</f>
        <v>184.28</v>
      </c>
      <c r="H96" s="74">
        <f>ROUND(F96*(100+$E$177)%,2)</f>
        <v>92.14</v>
      </c>
      <c r="I96" s="74">
        <f>H96*E96</f>
        <v>184.28</v>
      </c>
    </row>
    <row r="97" spans="1:9" s="129" customFormat="1" ht="12.75">
      <c r="A97" s="4" t="s">
        <v>362</v>
      </c>
      <c r="B97" s="125"/>
      <c r="C97" s="130" t="s">
        <v>298</v>
      </c>
      <c r="D97" s="126" t="s">
        <v>43</v>
      </c>
      <c r="E97" s="127">
        <v>1</v>
      </c>
      <c r="F97" s="11">
        <v>67.76</v>
      </c>
      <c r="G97" s="74">
        <f>F97*E97</f>
        <v>67.76</v>
      </c>
      <c r="H97" s="74">
        <f>ROUND(F97*(100+$E$177)%,2)</f>
        <v>67.76</v>
      </c>
      <c r="I97" s="74">
        <f>H97*E97</f>
        <v>67.76</v>
      </c>
    </row>
    <row r="98" spans="1:9" s="129" customFormat="1" ht="12.75">
      <c r="A98" s="4" t="s">
        <v>361</v>
      </c>
      <c r="B98" s="125"/>
      <c r="C98" s="130" t="s">
        <v>293</v>
      </c>
      <c r="D98" s="126" t="s">
        <v>43</v>
      </c>
      <c r="E98" s="127">
        <v>1</v>
      </c>
      <c r="F98" s="11">
        <v>44.07</v>
      </c>
      <c r="G98" s="74">
        <f>F98*E98</f>
        <v>44.07</v>
      </c>
      <c r="H98" s="74">
        <f>ROUND(F98*(100+$E$177)%,2)</f>
        <v>44.07</v>
      </c>
      <c r="I98" s="74">
        <f>H98*E98</f>
        <v>44.07</v>
      </c>
    </row>
    <row r="99" spans="1:9" s="129" customFormat="1" ht="12.75">
      <c r="A99" s="4" t="s">
        <v>364</v>
      </c>
      <c r="B99" s="125" t="s">
        <v>299</v>
      </c>
      <c r="C99" s="124" t="s">
        <v>300</v>
      </c>
      <c r="D99" s="126" t="s">
        <v>43</v>
      </c>
      <c r="E99" s="127">
        <v>2</v>
      </c>
      <c r="F99" s="11">
        <v>56.02</v>
      </c>
      <c r="G99" s="74">
        <f>F99*E99</f>
        <v>112.04</v>
      </c>
      <c r="H99" s="74">
        <f>ROUND(F99*(100+$E$177)%,2)</f>
        <v>56.02</v>
      </c>
      <c r="I99" s="74">
        <f>H99*E99</f>
        <v>112.04</v>
      </c>
    </row>
    <row r="100" spans="1:10" s="3" customFormat="1" ht="12.75">
      <c r="A100" s="4">
        <v>40729</v>
      </c>
      <c r="B100" s="88" t="s">
        <v>355</v>
      </c>
      <c r="C100" s="132" t="s">
        <v>354</v>
      </c>
      <c r="D100" s="133" t="s">
        <v>43</v>
      </c>
      <c r="E100" s="12">
        <v>2</v>
      </c>
      <c r="F100" s="11">
        <v>140.99</v>
      </c>
      <c r="G100" s="74">
        <f>F100*E100</f>
        <v>281.98</v>
      </c>
      <c r="H100" s="74">
        <f>ROUND(F100*(100+$E$177)%,2)</f>
        <v>140.99</v>
      </c>
      <c r="I100" s="74">
        <f>H100*E100</f>
        <v>281.98</v>
      </c>
      <c r="J100" s="6"/>
    </row>
    <row r="101" spans="1:9" s="129" customFormat="1" ht="12.75">
      <c r="A101" s="124"/>
      <c r="B101" s="125"/>
      <c r="C101" s="124"/>
      <c r="D101" s="126"/>
      <c r="E101" s="127"/>
      <c r="F101" s="127"/>
      <c r="G101" s="127"/>
      <c r="H101" s="127"/>
      <c r="I101" s="127"/>
    </row>
    <row r="102" spans="1:9" s="139" customFormat="1" ht="12.75">
      <c r="A102" s="134"/>
      <c r="B102" s="135" t="s">
        <v>32</v>
      </c>
      <c r="C102" s="134" t="s">
        <v>301</v>
      </c>
      <c r="D102" s="136"/>
      <c r="E102" s="137"/>
      <c r="F102" s="137"/>
      <c r="G102" s="137">
        <f>SUM(G104:G127)</f>
        <v>1482.3100000000004</v>
      </c>
      <c r="H102" s="137"/>
      <c r="I102" s="137">
        <f>SUM(I104:I127)</f>
        <v>1482.3100000000004</v>
      </c>
    </row>
    <row r="103" spans="1:10" s="3" customFormat="1" ht="12.75">
      <c r="A103" s="4"/>
      <c r="B103" s="88" t="s">
        <v>302</v>
      </c>
      <c r="C103" s="131" t="s">
        <v>303</v>
      </c>
      <c r="D103" s="133"/>
      <c r="E103" s="12"/>
      <c r="F103" s="5"/>
      <c r="G103" s="5"/>
      <c r="H103" s="5"/>
      <c r="I103" s="5"/>
      <c r="J103" s="6"/>
    </row>
    <row r="104" spans="1:10" s="3" customFormat="1" ht="12.75">
      <c r="A104" s="4" t="s">
        <v>304</v>
      </c>
      <c r="B104" s="88"/>
      <c r="C104" s="140" t="s">
        <v>305</v>
      </c>
      <c r="D104" s="133" t="s">
        <v>5</v>
      </c>
      <c r="E104" s="12">
        <v>24</v>
      </c>
      <c r="F104" s="11">
        <v>17.64</v>
      </c>
      <c r="G104" s="74">
        <f>F104*E104</f>
        <v>423.36</v>
      </c>
      <c r="H104" s="74">
        <f>ROUND(F104*(100+$E$177)%,2)</f>
        <v>17.64</v>
      </c>
      <c r="I104" s="74">
        <f>H104*E104</f>
        <v>423.36</v>
      </c>
      <c r="J104" s="6"/>
    </row>
    <row r="105" spans="1:9" s="3" customFormat="1" ht="12.75">
      <c r="A105" s="4" t="s">
        <v>306</v>
      </c>
      <c r="B105" s="88"/>
      <c r="C105" s="140" t="s">
        <v>307</v>
      </c>
      <c r="D105" s="133" t="s">
        <v>5</v>
      </c>
      <c r="E105" s="12">
        <v>9</v>
      </c>
      <c r="F105" s="5">
        <v>10.29</v>
      </c>
      <c r="G105" s="74">
        <f>F105*E105</f>
        <v>92.60999999999999</v>
      </c>
      <c r="H105" s="74">
        <f>ROUND(F105*(100+$E$177)%,2)</f>
        <v>10.29</v>
      </c>
      <c r="I105" s="74">
        <f>H105*E105</f>
        <v>92.60999999999999</v>
      </c>
    </row>
    <row r="106" spans="1:9" s="3" customFormat="1" ht="12.75">
      <c r="A106" s="4" t="s">
        <v>308</v>
      </c>
      <c r="B106" s="88"/>
      <c r="C106" s="140" t="s">
        <v>284</v>
      </c>
      <c r="D106" s="133" t="s">
        <v>5</v>
      </c>
      <c r="E106" s="12">
        <v>16</v>
      </c>
      <c r="F106" s="5">
        <v>7.88</v>
      </c>
      <c r="G106" s="74">
        <f>F106*E106</f>
        <v>126.08</v>
      </c>
      <c r="H106" s="74">
        <f>ROUND(F106*(100+$E$177)%,2)</f>
        <v>7.88</v>
      </c>
      <c r="I106" s="74">
        <f>H106*E106</f>
        <v>126.08</v>
      </c>
    </row>
    <row r="107" spans="1:9" s="3" customFormat="1" ht="12.75">
      <c r="A107" s="4" t="s">
        <v>309</v>
      </c>
      <c r="B107" s="88"/>
      <c r="C107" s="140" t="s">
        <v>310</v>
      </c>
      <c r="D107" s="133" t="s">
        <v>5</v>
      </c>
      <c r="E107" s="12">
        <v>3</v>
      </c>
      <c r="F107" s="5">
        <v>5.08</v>
      </c>
      <c r="G107" s="74">
        <f>F107*E107</f>
        <v>15.24</v>
      </c>
      <c r="H107" s="74">
        <f>ROUND(F107*(100+$E$177)%,2)</f>
        <v>5.08</v>
      </c>
      <c r="I107" s="74">
        <f>H107*E107</f>
        <v>15.24</v>
      </c>
    </row>
    <row r="108" spans="1:9" s="3" customFormat="1" ht="12.75">
      <c r="A108" s="4"/>
      <c r="B108" s="88" t="s">
        <v>311</v>
      </c>
      <c r="C108" s="131" t="s">
        <v>312</v>
      </c>
      <c r="D108" s="133"/>
      <c r="E108" s="12"/>
      <c r="F108" s="5"/>
      <c r="G108" s="74"/>
      <c r="H108" s="74"/>
      <c r="I108" s="74"/>
    </row>
    <row r="109" spans="1:9" s="3" customFormat="1" ht="12.75">
      <c r="A109" s="4">
        <v>72556</v>
      </c>
      <c r="B109" s="88"/>
      <c r="C109" s="140" t="s">
        <v>305</v>
      </c>
      <c r="D109" s="133" t="s">
        <v>43</v>
      </c>
      <c r="E109" s="12">
        <v>4</v>
      </c>
      <c r="F109" s="5">
        <v>11.57</v>
      </c>
      <c r="G109" s="74">
        <f>F109*E109</f>
        <v>46.28</v>
      </c>
      <c r="H109" s="74">
        <f>ROUND(F109*(100+$E$177)%,2)</f>
        <v>11.57</v>
      </c>
      <c r="I109" s="74">
        <f>H109*E109</f>
        <v>46.28</v>
      </c>
    </row>
    <row r="110" spans="1:9" s="3" customFormat="1" ht="12.75">
      <c r="A110" s="4">
        <v>72562</v>
      </c>
      <c r="B110" s="88"/>
      <c r="C110" s="140" t="s">
        <v>307</v>
      </c>
      <c r="D110" s="133" t="s">
        <v>43</v>
      </c>
      <c r="E110" s="12">
        <v>4</v>
      </c>
      <c r="F110" s="5">
        <v>8.8</v>
      </c>
      <c r="G110" s="74">
        <f>F110*E110</f>
        <v>35.2</v>
      </c>
      <c r="H110" s="74">
        <f>ROUND(F110*(100+$E$177)%,2)</f>
        <v>8.8</v>
      </c>
      <c r="I110" s="74">
        <f>H110*E110</f>
        <v>35.2</v>
      </c>
    </row>
    <row r="111" spans="1:9" s="3" customFormat="1" ht="12.75">
      <c r="A111" s="4">
        <v>72560</v>
      </c>
      <c r="B111" s="88"/>
      <c r="C111" s="140" t="s">
        <v>284</v>
      </c>
      <c r="D111" s="133" t="s">
        <v>43</v>
      </c>
      <c r="E111" s="12">
        <v>14</v>
      </c>
      <c r="F111" s="5">
        <v>5.34</v>
      </c>
      <c r="G111" s="74">
        <f>F111*E111</f>
        <v>74.75999999999999</v>
      </c>
      <c r="H111" s="74">
        <f>ROUND(F111*(100+$E$177)%,2)</f>
        <v>5.34</v>
      </c>
      <c r="I111" s="74">
        <f>H111*E111</f>
        <v>74.75999999999999</v>
      </c>
    </row>
    <row r="112" spans="1:9" s="3" customFormat="1" ht="12.75">
      <c r="A112" s="4"/>
      <c r="B112" s="88" t="s">
        <v>313</v>
      </c>
      <c r="C112" s="131" t="s">
        <v>314</v>
      </c>
      <c r="D112" s="133"/>
      <c r="E112" s="12"/>
      <c r="F112" s="5"/>
      <c r="G112" s="74"/>
      <c r="H112" s="74"/>
      <c r="I112" s="74"/>
    </row>
    <row r="113" spans="1:9" s="3" customFormat="1" ht="12.75">
      <c r="A113" s="4">
        <v>72557</v>
      </c>
      <c r="B113" s="88"/>
      <c r="C113" s="140" t="s">
        <v>305</v>
      </c>
      <c r="D113" s="133" t="s">
        <v>43</v>
      </c>
      <c r="E113" s="12">
        <v>2</v>
      </c>
      <c r="F113" s="5">
        <v>11.2</v>
      </c>
      <c r="G113" s="74">
        <f>F113*E113</f>
        <v>22.4</v>
      </c>
      <c r="H113" s="74">
        <f>ROUND(F113*(100+$E$177)%,2)</f>
        <v>11.2</v>
      </c>
      <c r="I113" s="74">
        <f>H113*E113</f>
        <v>22.4</v>
      </c>
    </row>
    <row r="114" spans="1:9" s="3" customFormat="1" ht="12.75">
      <c r="A114" s="4">
        <v>72561</v>
      </c>
      <c r="B114" s="88"/>
      <c r="C114" s="140" t="s">
        <v>284</v>
      </c>
      <c r="D114" s="133" t="s">
        <v>43</v>
      </c>
      <c r="E114" s="12">
        <v>1</v>
      </c>
      <c r="F114" s="5">
        <v>5.74</v>
      </c>
      <c r="G114" s="74">
        <f>F114*E114</f>
        <v>5.74</v>
      </c>
      <c r="H114" s="74">
        <f>ROUND(F114*(100+$E$177)%,2)</f>
        <v>5.74</v>
      </c>
      <c r="I114" s="74">
        <f>H114*E114</f>
        <v>5.74</v>
      </c>
    </row>
    <row r="115" spans="1:9" s="3" customFormat="1" ht="12.75">
      <c r="A115" s="4"/>
      <c r="B115" s="88" t="s">
        <v>315</v>
      </c>
      <c r="C115" s="131" t="s">
        <v>316</v>
      </c>
      <c r="D115" s="133"/>
      <c r="E115" s="12"/>
      <c r="F115" s="5"/>
      <c r="G115" s="74"/>
      <c r="H115" s="74"/>
      <c r="I115" s="74"/>
    </row>
    <row r="116" spans="1:9" s="3" customFormat="1" ht="12.75">
      <c r="A116" s="4">
        <v>72462</v>
      </c>
      <c r="B116" s="88"/>
      <c r="C116" s="140" t="s">
        <v>317</v>
      </c>
      <c r="D116" s="133" t="s">
        <v>43</v>
      </c>
      <c r="E116" s="12">
        <v>4</v>
      </c>
      <c r="F116" s="5">
        <v>16.99</v>
      </c>
      <c r="G116" s="74">
        <f>F116*E116</f>
        <v>67.96</v>
      </c>
      <c r="H116" s="74">
        <f>ROUND(F116*(100+$E$177)%,2)</f>
        <v>16.99</v>
      </c>
      <c r="I116" s="74">
        <f>H116*E116</f>
        <v>67.96</v>
      </c>
    </row>
    <row r="117" spans="1:9" s="3" customFormat="1" ht="12.75">
      <c r="A117" s="4">
        <v>72466</v>
      </c>
      <c r="B117" s="88"/>
      <c r="C117" s="140" t="s">
        <v>332</v>
      </c>
      <c r="D117" s="133" t="s">
        <v>43</v>
      </c>
      <c r="E117" s="12">
        <v>2</v>
      </c>
      <c r="F117" s="5">
        <v>14.8</v>
      </c>
      <c r="G117" s="74">
        <f>F117*E117</f>
        <v>29.6</v>
      </c>
      <c r="H117" s="74">
        <f>ROUND(F117*(100+$E$177)%,2)</f>
        <v>14.8</v>
      </c>
      <c r="I117" s="74">
        <f>H117*E117</f>
        <v>29.6</v>
      </c>
    </row>
    <row r="118" spans="1:9" s="3" customFormat="1" ht="12.75">
      <c r="A118" s="4">
        <v>72463</v>
      </c>
      <c r="B118" s="88"/>
      <c r="C118" s="140" t="s">
        <v>318</v>
      </c>
      <c r="D118" s="133" t="s">
        <v>43</v>
      </c>
      <c r="E118" s="12">
        <v>1</v>
      </c>
      <c r="F118" s="5">
        <v>7.79</v>
      </c>
      <c r="G118" s="74">
        <f>F118*E118</f>
        <v>7.79</v>
      </c>
      <c r="H118" s="74">
        <f>ROUND(F118*(100+$E$177)%,2)</f>
        <v>7.79</v>
      </c>
      <c r="I118" s="74">
        <f>H118*E118</f>
        <v>7.79</v>
      </c>
    </row>
    <row r="119" spans="1:9" s="3" customFormat="1" ht="12.75">
      <c r="A119" s="4"/>
      <c r="B119" s="88" t="s">
        <v>319</v>
      </c>
      <c r="C119" s="131" t="s">
        <v>320</v>
      </c>
      <c r="D119" s="133"/>
      <c r="E119" s="12"/>
      <c r="F119" s="5"/>
      <c r="G119" s="74"/>
      <c r="H119" s="74"/>
      <c r="I119" s="74"/>
    </row>
    <row r="120" spans="1:9" s="3" customFormat="1" ht="12.75">
      <c r="A120" s="4">
        <v>72774</v>
      </c>
      <c r="B120" s="88"/>
      <c r="C120" s="140" t="s">
        <v>333</v>
      </c>
      <c r="D120" s="133" t="s">
        <v>43</v>
      </c>
      <c r="E120" s="12">
        <v>3</v>
      </c>
      <c r="F120" s="5">
        <v>17.38</v>
      </c>
      <c r="G120" s="74">
        <f>F120*E120</f>
        <v>52.14</v>
      </c>
      <c r="H120" s="74">
        <f>ROUND(F120*(100+$E$177)%,2)</f>
        <v>17.38</v>
      </c>
      <c r="I120" s="74">
        <f>H120*E120</f>
        <v>52.14</v>
      </c>
    </row>
    <row r="121" spans="1:9" s="3" customFormat="1" ht="12.75">
      <c r="A121" s="4">
        <v>40777</v>
      </c>
      <c r="B121" s="88" t="s">
        <v>321</v>
      </c>
      <c r="C121" s="131" t="s">
        <v>322</v>
      </c>
      <c r="D121" s="133" t="s">
        <v>43</v>
      </c>
      <c r="E121" s="12">
        <v>3</v>
      </c>
      <c r="F121" s="5">
        <v>21.47</v>
      </c>
      <c r="G121" s="74">
        <f>F121*E121</f>
        <v>64.41</v>
      </c>
      <c r="H121" s="74">
        <f>ROUND(F121*(100+$E$177)%,2)</f>
        <v>21.47</v>
      </c>
      <c r="I121" s="74">
        <f>H121*E121</f>
        <v>64.41</v>
      </c>
    </row>
    <row r="122" spans="1:9" s="3" customFormat="1" ht="12.75">
      <c r="A122" s="4">
        <v>72684</v>
      </c>
      <c r="B122" s="88" t="s">
        <v>323</v>
      </c>
      <c r="C122" s="131" t="s">
        <v>324</v>
      </c>
      <c r="D122" s="133" t="s">
        <v>43</v>
      </c>
      <c r="E122" s="12">
        <v>2</v>
      </c>
      <c r="F122" s="5">
        <v>10.36</v>
      </c>
      <c r="G122" s="74">
        <f>F122*E122</f>
        <v>20.72</v>
      </c>
      <c r="H122" s="74">
        <f>ROUND(F122*(100+$E$177)%,2)</f>
        <v>10.36</v>
      </c>
      <c r="I122" s="74">
        <f>H122*E122</f>
        <v>20.72</v>
      </c>
    </row>
    <row r="123" spans="1:9" s="3" customFormat="1" ht="12.75">
      <c r="A123" s="4"/>
      <c r="B123" s="88" t="s">
        <v>325</v>
      </c>
      <c r="C123" s="131" t="s">
        <v>326</v>
      </c>
      <c r="D123" s="133"/>
      <c r="E123" s="12"/>
      <c r="F123" s="5"/>
      <c r="G123" s="74"/>
      <c r="H123" s="74"/>
      <c r="I123" s="74"/>
    </row>
    <row r="124" spans="1:9" s="3" customFormat="1" ht="12.75">
      <c r="A124" s="4" t="s">
        <v>327</v>
      </c>
      <c r="B124" s="88"/>
      <c r="C124" s="140" t="s">
        <v>328</v>
      </c>
      <c r="D124" s="133" t="s">
        <v>43</v>
      </c>
      <c r="E124" s="12">
        <v>3</v>
      </c>
      <c r="F124" s="5">
        <v>14.88</v>
      </c>
      <c r="G124" s="74">
        <f>F124*E124</f>
        <v>44.64</v>
      </c>
      <c r="H124" s="74">
        <f>ROUND(F124*(100+$E$177)%,2)</f>
        <v>14.88</v>
      </c>
      <c r="I124" s="74">
        <f>H124*E124</f>
        <v>44.64</v>
      </c>
    </row>
    <row r="125" spans="1:9" s="3" customFormat="1" ht="12.75">
      <c r="A125" s="4" t="s">
        <v>329</v>
      </c>
      <c r="B125" s="88"/>
      <c r="C125" s="140" t="s">
        <v>305</v>
      </c>
      <c r="D125" s="133" t="s">
        <v>43</v>
      </c>
      <c r="E125" s="12">
        <v>2</v>
      </c>
      <c r="F125" s="5">
        <v>15.99</v>
      </c>
      <c r="G125" s="74">
        <f>F125*E125</f>
        <v>31.98</v>
      </c>
      <c r="H125" s="74">
        <f>ROUND(F125*(100+$E$177)%,2)</f>
        <v>15.99</v>
      </c>
      <c r="I125" s="74">
        <f>H125*E125</f>
        <v>31.98</v>
      </c>
    </row>
    <row r="126" spans="1:9" s="3" customFormat="1" ht="12.75">
      <c r="A126" s="4" t="s">
        <v>327</v>
      </c>
      <c r="B126" s="88" t="s">
        <v>331</v>
      </c>
      <c r="C126" s="131" t="s">
        <v>334</v>
      </c>
      <c r="D126" s="133" t="s">
        <v>43</v>
      </c>
      <c r="E126" s="12">
        <v>1</v>
      </c>
      <c r="F126" s="5">
        <v>14.88</v>
      </c>
      <c r="G126" s="74">
        <f>F126*E126</f>
        <v>14.88</v>
      </c>
      <c r="H126" s="74">
        <f>ROUND(F126*(100+$E$177)%,2)</f>
        <v>14.88</v>
      </c>
      <c r="I126" s="74">
        <f>H126*E126</f>
        <v>14.88</v>
      </c>
    </row>
    <row r="127" spans="1:9" s="3" customFormat="1" ht="38.25">
      <c r="A127" s="4" t="s">
        <v>330</v>
      </c>
      <c r="B127" s="88" t="s">
        <v>335</v>
      </c>
      <c r="C127" s="131" t="s">
        <v>336</v>
      </c>
      <c r="D127" s="133" t="s">
        <v>43</v>
      </c>
      <c r="E127" s="12">
        <v>4</v>
      </c>
      <c r="F127" s="5">
        <v>76.63</v>
      </c>
      <c r="G127" s="74">
        <f>F127*E127</f>
        <v>306.52</v>
      </c>
      <c r="H127" s="74">
        <f>ROUND(F127*(100+$E$177)%,2)</f>
        <v>76.63</v>
      </c>
      <c r="I127" s="74">
        <f>H127*E127</f>
        <v>306.52</v>
      </c>
    </row>
    <row r="128" spans="1:9" s="129" customFormat="1" ht="12.75">
      <c r="A128" s="124"/>
      <c r="B128" s="125"/>
      <c r="C128" s="124"/>
      <c r="D128" s="126"/>
      <c r="E128" s="127"/>
      <c r="F128" s="127"/>
      <c r="G128" s="127"/>
      <c r="H128" s="127"/>
      <c r="I128" s="127"/>
    </row>
    <row r="129" spans="1:9" s="139" customFormat="1" ht="12.75">
      <c r="A129" s="134"/>
      <c r="B129" s="135" t="s">
        <v>33</v>
      </c>
      <c r="C129" s="134" t="s">
        <v>337</v>
      </c>
      <c r="D129" s="136"/>
      <c r="E129" s="137"/>
      <c r="F129" s="137"/>
      <c r="G129" s="137">
        <f>SUM(G130:G139)</f>
        <v>2071.4</v>
      </c>
      <c r="H129" s="137"/>
      <c r="I129" s="137">
        <f>SUM(I130:I139)</f>
        <v>2071.4</v>
      </c>
    </row>
    <row r="130" spans="1:9" s="3" customFormat="1" ht="12.75">
      <c r="A130" s="4">
        <v>6009</v>
      </c>
      <c r="B130" s="88" t="s">
        <v>338</v>
      </c>
      <c r="C130" s="143" t="s">
        <v>353</v>
      </c>
      <c r="D130" s="133" t="s">
        <v>152</v>
      </c>
      <c r="E130" s="12">
        <v>4</v>
      </c>
      <c r="F130" s="5">
        <v>102.65</v>
      </c>
      <c r="G130" s="74">
        <f aca="true" t="shared" si="3" ref="G130:G139">F130*E130</f>
        <v>410.6</v>
      </c>
      <c r="H130" s="74">
        <f aca="true" t="shared" si="4" ref="H130:H139">ROUND(F130*(100+$E$177)%,2)</f>
        <v>102.65</v>
      </c>
      <c r="I130" s="74">
        <f aca="true" t="shared" si="5" ref="I130:I139">H130*E130</f>
        <v>410.6</v>
      </c>
    </row>
    <row r="131" spans="1:9" s="3" customFormat="1" ht="12.75">
      <c r="A131" s="4">
        <v>6021</v>
      </c>
      <c r="B131" s="88" t="s">
        <v>371</v>
      </c>
      <c r="C131" s="143" t="s">
        <v>340</v>
      </c>
      <c r="D131" s="133" t="s">
        <v>152</v>
      </c>
      <c r="E131" s="12">
        <v>4</v>
      </c>
      <c r="F131" s="5">
        <v>109.09</v>
      </c>
      <c r="G131" s="74">
        <f t="shared" si="3"/>
        <v>436.36</v>
      </c>
      <c r="H131" s="74">
        <f t="shared" si="4"/>
        <v>109.09</v>
      </c>
      <c r="I131" s="74">
        <f t="shared" si="5"/>
        <v>436.36</v>
      </c>
    </row>
    <row r="132" spans="1:9" s="3" customFormat="1" ht="12.75">
      <c r="A132" s="4" t="s">
        <v>341</v>
      </c>
      <c r="B132" s="88" t="s">
        <v>372</v>
      </c>
      <c r="C132" s="143" t="s">
        <v>343</v>
      </c>
      <c r="D132" s="133" t="s">
        <v>43</v>
      </c>
      <c r="E132" s="12">
        <v>9</v>
      </c>
      <c r="F132" s="5">
        <v>15.44</v>
      </c>
      <c r="G132" s="74">
        <f t="shared" si="3"/>
        <v>138.96</v>
      </c>
      <c r="H132" s="74">
        <f t="shared" si="4"/>
        <v>15.44</v>
      </c>
      <c r="I132" s="74">
        <f t="shared" si="5"/>
        <v>138.96</v>
      </c>
    </row>
    <row r="133" spans="1:9" s="3" customFormat="1" ht="12.75">
      <c r="A133" s="4">
        <v>9535</v>
      </c>
      <c r="B133" s="88" t="s">
        <v>339</v>
      </c>
      <c r="C133" s="131" t="s">
        <v>344</v>
      </c>
      <c r="D133" s="133" t="s">
        <v>152</v>
      </c>
      <c r="E133" s="12">
        <v>2</v>
      </c>
      <c r="F133" s="5">
        <v>24.2</v>
      </c>
      <c r="G133" s="74">
        <f t="shared" si="3"/>
        <v>48.4</v>
      </c>
      <c r="H133" s="74">
        <f t="shared" si="4"/>
        <v>24.2</v>
      </c>
      <c r="I133" s="74">
        <f t="shared" si="5"/>
        <v>48.4</v>
      </c>
    </row>
    <row r="134" spans="1:9" s="3" customFormat="1" ht="12.75">
      <c r="A134" s="4" t="s">
        <v>379</v>
      </c>
      <c r="B134" s="88" t="s">
        <v>373</v>
      </c>
      <c r="C134" s="131" t="s">
        <v>380</v>
      </c>
      <c r="D134" s="133" t="s">
        <v>152</v>
      </c>
      <c r="E134" s="12">
        <v>2</v>
      </c>
      <c r="F134" s="5">
        <v>189.77</v>
      </c>
      <c r="G134" s="74">
        <f t="shared" si="3"/>
        <v>379.54</v>
      </c>
      <c r="H134" s="74">
        <f t="shared" si="4"/>
        <v>189.77</v>
      </c>
      <c r="I134" s="74">
        <f t="shared" si="5"/>
        <v>379.54</v>
      </c>
    </row>
    <row r="135" spans="1:9" s="3" customFormat="1" ht="27" customHeight="1">
      <c r="A135" s="4" t="s">
        <v>345</v>
      </c>
      <c r="B135" s="88" t="s">
        <v>342</v>
      </c>
      <c r="C135" s="131" t="s">
        <v>346</v>
      </c>
      <c r="D135" s="133" t="s">
        <v>152</v>
      </c>
      <c r="E135" s="12">
        <v>1</v>
      </c>
      <c r="F135" s="5">
        <v>275.9</v>
      </c>
      <c r="G135" s="74">
        <f t="shared" si="3"/>
        <v>275.9</v>
      </c>
      <c r="H135" s="74">
        <f t="shared" si="4"/>
        <v>275.9</v>
      </c>
      <c r="I135" s="74">
        <f t="shared" si="5"/>
        <v>275.9</v>
      </c>
    </row>
    <row r="136" spans="1:9" s="3" customFormat="1" ht="12.75">
      <c r="A136" s="4">
        <v>6008</v>
      </c>
      <c r="B136" s="88" t="s">
        <v>374</v>
      </c>
      <c r="C136" s="144" t="s">
        <v>347</v>
      </c>
      <c r="D136" s="90" t="s">
        <v>43</v>
      </c>
      <c r="E136" s="74">
        <v>2</v>
      </c>
      <c r="F136" s="5">
        <v>18.86</v>
      </c>
      <c r="G136" s="74">
        <f t="shared" si="3"/>
        <v>37.72</v>
      </c>
      <c r="H136" s="74">
        <f t="shared" si="4"/>
        <v>18.86</v>
      </c>
      <c r="I136" s="74">
        <f t="shared" si="5"/>
        <v>37.72</v>
      </c>
    </row>
    <row r="137" spans="1:9" s="3" customFormat="1" ht="13.5" customHeight="1">
      <c r="A137" s="4">
        <v>6004</v>
      </c>
      <c r="B137" s="88" t="s">
        <v>375</v>
      </c>
      <c r="C137" s="144" t="s">
        <v>348</v>
      </c>
      <c r="D137" s="90" t="s">
        <v>43</v>
      </c>
      <c r="E137" s="74">
        <v>4</v>
      </c>
      <c r="F137" s="5">
        <v>25.88</v>
      </c>
      <c r="G137" s="74">
        <f t="shared" si="3"/>
        <v>103.52</v>
      </c>
      <c r="H137" s="74">
        <f t="shared" si="4"/>
        <v>25.88</v>
      </c>
      <c r="I137" s="74">
        <f t="shared" si="5"/>
        <v>103.52</v>
      </c>
    </row>
    <row r="138" spans="1:9" s="3" customFormat="1" ht="12.75">
      <c r="A138" s="4" t="s">
        <v>349</v>
      </c>
      <c r="B138" s="88" t="s">
        <v>376</v>
      </c>
      <c r="C138" s="144" t="s">
        <v>350</v>
      </c>
      <c r="D138" s="90" t="s">
        <v>43</v>
      </c>
      <c r="E138" s="74">
        <v>2</v>
      </c>
      <c r="F138" s="5">
        <v>60.62</v>
      </c>
      <c r="G138" s="74">
        <f t="shared" si="3"/>
        <v>121.24</v>
      </c>
      <c r="H138" s="74">
        <f t="shared" si="4"/>
        <v>60.62</v>
      </c>
      <c r="I138" s="74">
        <f t="shared" si="5"/>
        <v>121.24</v>
      </c>
    </row>
    <row r="139" spans="1:9" s="3" customFormat="1" ht="12.75">
      <c r="A139" s="4" t="s">
        <v>351</v>
      </c>
      <c r="B139" s="88" t="s">
        <v>377</v>
      </c>
      <c r="C139" s="144" t="s">
        <v>352</v>
      </c>
      <c r="D139" s="90" t="s">
        <v>43</v>
      </c>
      <c r="E139" s="74">
        <v>2</v>
      </c>
      <c r="F139" s="5">
        <v>59.58</v>
      </c>
      <c r="G139" s="74">
        <f t="shared" si="3"/>
        <v>119.16</v>
      </c>
      <c r="H139" s="74">
        <f t="shared" si="4"/>
        <v>59.58</v>
      </c>
      <c r="I139" s="74">
        <f t="shared" si="5"/>
        <v>119.16</v>
      </c>
    </row>
    <row r="140" spans="2:9" ht="12.75">
      <c r="B140" s="145"/>
      <c r="C140" s="146" t="s">
        <v>120</v>
      </c>
      <c r="D140" s="133"/>
      <c r="E140" s="147"/>
      <c r="F140" s="74"/>
      <c r="G140" s="122">
        <f>G129+G102+G85</f>
        <v>4973.1</v>
      </c>
      <c r="H140" s="122"/>
      <c r="I140" s="122">
        <f>I129+I102+I85</f>
        <v>4973.1</v>
      </c>
    </row>
    <row r="141" spans="2:9" ht="12.75">
      <c r="B141" s="165"/>
      <c r="D141" s="161" t="s">
        <v>19</v>
      </c>
      <c r="E141" s="5"/>
      <c r="F141" s="74"/>
      <c r="G141" s="74"/>
      <c r="H141" s="74"/>
      <c r="I141" s="74"/>
    </row>
    <row r="142" spans="2:9" ht="12.75">
      <c r="B142" s="118">
        <v>12</v>
      </c>
      <c r="C142" s="119" t="s">
        <v>77</v>
      </c>
      <c r="D142" s="120" t="s">
        <v>19</v>
      </c>
      <c r="E142" s="121"/>
      <c r="F142" s="74"/>
      <c r="G142" s="122"/>
      <c r="H142" s="122"/>
      <c r="I142" s="122"/>
    </row>
    <row r="143" spans="1:9" s="150" customFormat="1" ht="25.5">
      <c r="A143" s="149" t="s">
        <v>381</v>
      </c>
      <c r="B143" s="88" t="s">
        <v>34</v>
      </c>
      <c r="C143" s="144" t="s">
        <v>252</v>
      </c>
      <c r="D143" s="133" t="s">
        <v>43</v>
      </c>
      <c r="E143" s="74">
        <v>1</v>
      </c>
      <c r="F143" s="74">
        <v>88.2</v>
      </c>
      <c r="G143" s="74">
        <f>F143*E143</f>
        <v>88.2</v>
      </c>
      <c r="H143" s="74">
        <f>ROUND(F143*(100+$E$177)%,2)</f>
        <v>88.2</v>
      </c>
      <c r="I143" s="74">
        <f>H143*E143</f>
        <v>88.2</v>
      </c>
    </row>
    <row r="144" spans="1:9" s="150" customFormat="1" ht="12.75">
      <c r="A144" s="150" t="s">
        <v>382</v>
      </c>
      <c r="B144" s="88" t="s">
        <v>74</v>
      </c>
      <c r="C144" s="151" t="s">
        <v>242</v>
      </c>
      <c r="D144" s="133" t="s">
        <v>43</v>
      </c>
      <c r="E144" s="74">
        <v>1</v>
      </c>
      <c r="F144" s="74">
        <v>5.97</v>
      </c>
      <c r="G144" s="74">
        <f>F144*E144</f>
        <v>5.97</v>
      </c>
      <c r="H144" s="74">
        <f>ROUND(F144*(100+$E$177)%,2)</f>
        <v>5.97</v>
      </c>
      <c r="I144" s="74">
        <f>H144*E144</f>
        <v>5.97</v>
      </c>
    </row>
    <row r="145" spans="1:9" s="150" customFormat="1" ht="12.75">
      <c r="A145" s="150" t="s">
        <v>383</v>
      </c>
      <c r="B145" s="88" t="s">
        <v>75</v>
      </c>
      <c r="C145" s="151" t="s">
        <v>243</v>
      </c>
      <c r="D145" s="133" t="s">
        <v>43</v>
      </c>
      <c r="E145" s="74">
        <v>2</v>
      </c>
      <c r="F145" s="74">
        <v>31.02</v>
      </c>
      <c r="G145" s="74">
        <f>F145*E145</f>
        <v>62.04</v>
      </c>
      <c r="H145" s="74">
        <f>ROUND(F145*(100+$E$177)%,2)</f>
        <v>31.02</v>
      </c>
      <c r="I145" s="74">
        <f>H145*E145</f>
        <v>62.04</v>
      </c>
    </row>
    <row r="146" spans="1:9" s="150" customFormat="1" ht="12.75">
      <c r="A146" s="150" t="s">
        <v>218</v>
      </c>
      <c r="B146" s="88" t="s">
        <v>76</v>
      </c>
      <c r="C146" s="151" t="s">
        <v>262</v>
      </c>
      <c r="D146" s="133" t="s">
        <v>43</v>
      </c>
      <c r="E146" s="74">
        <v>1</v>
      </c>
      <c r="F146" s="74">
        <v>70</v>
      </c>
      <c r="G146" s="74">
        <f>F146*E146</f>
        <v>70</v>
      </c>
      <c r="H146" s="74">
        <f>ROUND(F146*(100+$E$177)%,2)</f>
        <v>70</v>
      </c>
      <c r="I146" s="74">
        <f>H146*E146</f>
        <v>70</v>
      </c>
    </row>
    <row r="147" spans="1:9" s="150" customFormat="1" ht="12.75">
      <c r="A147" s="87"/>
      <c r="B147" s="88" t="s">
        <v>263</v>
      </c>
      <c r="C147" s="144" t="s">
        <v>244</v>
      </c>
      <c r="D147" s="73"/>
      <c r="E147" s="74"/>
      <c r="F147" s="74"/>
      <c r="G147" s="74"/>
      <c r="H147" s="74"/>
      <c r="I147" s="74"/>
    </row>
    <row r="148" spans="1:9" s="150" customFormat="1" ht="12.75">
      <c r="A148" s="87" t="s">
        <v>384</v>
      </c>
      <c r="B148" s="88"/>
      <c r="C148" s="152" t="s">
        <v>245</v>
      </c>
      <c r="D148" s="73" t="s">
        <v>152</v>
      </c>
      <c r="E148" s="74">
        <v>2</v>
      </c>
      <c r="F148" s="74">
        <v>34.91</v>
      </c>
      <c r="G148" s="74">
        <f>F148*E148</f>
        <v>69.82</v>
      </c>
      <c r="H148" s="74">
        <f>ROUND(F148*(100+$E$177)%,2)</f>
        <v>34.91</v>
      </c>
      <c r="I148" s="74">
        <f>H148*E148</f>
        <v>69.82</v>
      </c>
    </row>
    <row r="149" spans="1:9" s="150" customFormat="1" ht="12.75">
      <c r="A149" s="87" t="s">
        <v>385</v>
      </c>
      <c r="B149" s="88"/>
      <c r="C149" s="152" t="s">
        <v>246</v>
      </c>
      <c r="D149" s="73" t="s">
        <v>152</v>
      </c>
      <c r="E149" s="74">
        <v>1</v>
      </c>
      <c r="F149" s="74">
        <v>52.79</v>
      </c>
      <c r="G149" s="74">
        <f>F149*E149</f>
        <v>52.79</v>
      </c>
      <c r="H149" s="74">
        <f>ROUND(F149*(100+$E$177)%,2)</f>
        <v>52.79</v>
      </c>
      <c r="I149" s="74">
        <f>H149*E149</f>
        <v>52.79</v>
      </c>
    </row>
    <row r="150" spans="1:9" s="150" customFormat="1" ht="12.75">
      <c r="A150" s="87" t="s">
        <v>386</v>
      </c>
      <c r="B150" s="88"/>
      <c r="C150" s="153" t="s">
        <v>253</v>
      </c>
      <c r="D150" s="73" t="s">
        <v>152</v>
      </c>
      <c r="E150" s="74">
        <v>2</v>
      </c>
      <c r="F150" s="74">
        <v>56.85</v>
      </c>
      <c r="G150" s="74">
        <f>F150*E150</f>
        <v>113.7</v>
      </c>
      <c r="H150" s="74">
        <f>ROUND(F150*(100+$E$177)%,2)</f>
        <v>56.85</v>
      </c>
      <c r="I150" s="74">
        <f>H150*E150</f>
        <v>113.7</v>
      </c>
    </row>
    <row r="151" spans="1:9" s="150" customFormat="1" ht="12.75">
      <c r="A151" s="87"/>
      <c r="B151" s="88" t="s">
        <v>264</v>
      </c>
      <c r="C151" s="144" t="s">
        <v>254</v>
      </c>
      <c r="D151" s="73"/>
      <c r="E151" s="74"/>
      <c r="F151" s="74"/>
      <c r="G151" s="74"/>
      <c r="H151" s="74"/>
      <c r="I151" s="74"/>
    </row>
    <row r="152" spans="1:9" s="150" customFormat="1" ht="12.75">
      <c r="A152" s="87" t="s">
        <v>387</v>
      </c>
      <c r="B152" s="88"/>
      <c r="C152" s="152" t="s">
        <v>247</v>
      </c>
      <c r="D152" s="73" t="s">
        <v>5</v>
      </c>
      <c r="E152" s="74">
        <v>110</v>
      </c>
      <c r="F152" s="74">
        <v>1.34</v>
      </c>
      <c r="G152" s="74">
        <f aca="true" t="shared" si="6" ref="G152:G166">F152*E152</f>
        <v>147.4</v>
      </c>
      <c r="H152" s="74">
        <f aca="true" t="shared" si="7" ref="H152:H166">ROUND(F152*(100+$E$177)%,2)</f>
        <v>1.34</v>
      </c>
      <c r="I152" s="74">
        <f aca="true" t="shared" si="8" ref="I152:I166">H152*E152</f>
        <v>147.4</v>
      </c>
    </row>
    <row r="153" spans="1:9" s="150" customFormat="1" ht="12.75">
      <c r="A153" s="87" t="s">
        <v>388</v>
      </c>
      <c r="B153" s="88"/>
      <c r="C153" s="152" t="s">
        <v>248</v>
      </c>
      <c r="D153" s="73" t="s">
        <v>5</v>
      </c>
      <c r="E153" s="74">
        <v>126</v>
      </c>
      <c r="F153" s="74">
        <v>2.71</v>
      </c>
      <c r="G153" s="74">
        <f t="shared" si="6"/>
        <v>341.46</v>
      </c>
      <c r="H153" s="74">
        <f t="shared" si="7"/>
        <v>2.71</v>
      </c>
      <c r="I153" s="74">
        <f t="shared" si="8"/>
        <v>341.46</v>
      </c>
    </row>
    <row r="154" spans="1:9" s="150" customFormat="1" ht="12.75">
      <c r="A154" s="87" t="s">
        <v>389</v>
      </c>
      <c r="B154" s="88"/>
      <c r="C154" s="152" t="s">
        <v>255</v>
      </c>
      <c r="D154" s="73" t="s">
        <v>5</v>
      </c>
      <c r="E154" s="74">
        <v>250</v>
      </c>
      <c r="F154" s="74">
        <v>4.84</v>
      </c>
      <c r="G154" s="74">
        <f t="shared" si="6"/>
        <v>1210</v>
      </c>
      <c r="H154" s="74">
        <f t="shared" si="7"/>
        <v>4.84</v>
      </c>
      <c r="I154" s="74">
        <f t="shared" si="8"/>
        <v>1210</v>
      </c>
    </row>
    <row r="155" spans="1:9" s="150" customFormat="1" ht="12.75">
      <c r="A155" s="87" t="s">
        <v>390</v>
      </c>
      <c r="B155" s="88"/>
      <c r="C155" s="152" t="s">
        <v>256</v>
      </c>
      <c r="D155" s="73" t="s">
        <v>5</v>
      </c>
      <c r="E155" s="74">
        <v>25</v>
      </c>
      <c r="F155" s="74">
        <v>7.07</v>
      </c>
      <c r="G155" s="74">
        <f t="shared" si="6"/>
        <v>176.75</v>
      </c>
      <c r="H155" s="74">
        <f t="shared" si="7"/>
        <v>7.07</v>
      </c>
      <c r="I155" s="74">
        <f t="shared" si="8"/>
        <v>176.75</v>
      </c>
    </row>
    <row r="156" spans="1:9" s="150" customFormat="1" ht="25.5">
      <c r="A156" s="87" t="s">
        <v>391</v>
      </c>
      <c r="B156" s="88" t="s">
        <v>265</v>
      </c>
      <c r="C156" s="124" t="s">
        <v>257</v>
      </c>
      <c r="D156" s="73" t="s">
        <v>5</v>
      </c>
      <c r="E156" s="74">
        <v>113</v>
      </c>
      <c r="F156" s="74">
        <v>4.91</v>
      </c>
      <c r="G156" s="74">
        <f t="shared" si="6"/>
        <v>554.83</v>
      </c>
      <c r="H156" s="74">
        <f t="shared" si="7"/>
        <v>4.91</v>
      </c>
      <c r="I156" s="74">
        <f t="shared" si="8"/>
        <v>554.83</v>
      </c>
    </row>
    <row r="157" spans="1:9" s="150" customFormat="1" ht="25.5">
      <c r="A157" s="87">
        <v>55865</v>
      </c>
      <c r="B157" s="88" t="s">
        <v>266</v>
      </c>
      <c r="C157" s="124" t="s">
        <v>392</v>
      </c>
      <c r="D157" s="73" t="s">
        <v>5</v>
      </c>
      <c r="E157" s="74">
        <v>60</v>
      </c>
      <c r="F157" s="74">
        <v>12.37</v>
      </c>
      <c r="G157" s="74">
        <f t="shared" si="6"/>
        <v>742.1999999999999</v>
      </c>
      <c r="H157" s="74">
        <f t="shared" si="7"/>
        <v>12.37</v>
      </c>
      <c r="I157" s="74">
        <f t="shared" si="8"/>
        <v>742.1999999999999</v>
      </c>
    </row>
    <row r="158" spans="1:9" s="150" customFormat="1" ht="12.75">
      <c r="A158" s="87">
        <v>1891</v>
      </c>
      <c r="B158" s="88" t="s">
        <v>267</v>
      </c>
      <c r="C158" s="144" t="s">
        <v>258</v>
      </c>
      <c r="D158" s="73" t="s">
        <v>43</v>
      </c>
      <c r="E158" s="74">
        <v>12</v>
      </c>
      <c r="F158" s="74">
        <v>1.08</v>
      </c>
      <c r="G158" s="74">
        <f t="shared" si="6"/>
        <v>12.96</v>
      </c>
      <c r="H158" s="74">
        <f t="shared" si="7"/>
        <v>1.08</v>
      </c>
      <c r="I158" s="74">
        <f t="shared" si="8"/>
        <v>12.96</v>
      </c>
    </row>
    <row r="159" spans="1:9" s="150" customFormat="1" ht="12.75">
      <c r="A159" s="87">
        <v>1879</v>
      </c>
      <c r="B159" s="88" t="s">
        <v>268</v>
      </c>
      <c r="C159" s="124" t="s">
        <v>394</v>
      </c>
      <c r="D159" s="73" t="s">
        <v>43</v>
      </c>
      <c r="E159" s="74">
        <v>6</v>
      </c>
      <c r="F159" s="74">
        <v>1.86</v>
      </c>
      <c r="G159" s="74">
        <f t="shared" si="6"/>
        <v>11.16</v>
      </c>
      <c r="H159" s="74">
        <f t="shared" si="7"/>
        <v>1.86</v>
      </c>
      <c r="I159" s="74">
        <f t="shared" si="8"/>
        <v>11.16</v>
      </c>
    </row>
    <row r="160" spans="1:9" s="150" customFormat="1" ht="12.75">
      <c r="A160" s="87">
        <v>10569</v>
      </c>
      <c r="B160" s="88" t="s">
        <v>269</v>
      </c>
      <c r="C160" s="144" t="s">
        <v>393</v>
      </c>
      <c r="D160" s="73" t="s">
        <v>249</v>
      </c>
      <c r="E160" s="74">
        <v>5</v>
      </c>
      <c r="F160" s="74">
        <v>1.42</v>
      </c>
      <c r="G160" s="74">
        <f t="shared" si="6"/>
        <v>7.1</v>
      </c>
      <c r="H160" s="74">
        <f t="shared" si="7"/>
        <v>1.42</v>
      </c>
      <c r="I160" s="74">
        <f t="shared" si="8"/>
        <v>7.1</v>
      </c>
    </row>
    <row r="161" spans="1:9" s="150" customFormat="1" ht="12.75">
      <c r="A161" s="87">
        <v>2556</v>
      </c>
      <c r="B161" s="88" t="s">
        <v>270</v>
      </c>
      <c r="C161" s="144" t="s">
        <v>395</v>
      </c>
      <c r="D161" s="73" t="s">
        <v>249</v>
      </c>
      <c r="E161" s="74">
        <v>5</v>
      </c>
      <c r="F161" s="74">
        <v>0.71</v>
      </c>
      <c r="G161" s="74">
        <f t="shared" si="6"/>
        <v>3.55</v>
      </c>
      <c r="H161" s="74">
        <f t="shared" si="7"/>
        <v>0.71</v>
      </c>
      <c r="I161" s="74">
        <f t="shared" si="8"/>
        <v>3.55</v>
      </c>
    </row>
    <row r="162" spans="1:9" s="150" customFormat="1" ht="12.75">
      <c r="A162" s="87">
        <v>7556</v>
      </c>
      <c r="B162" s="88" t="s">
        <v>271</v>
      </c>
      <c r="C162" s="144" t="s">
        <v>259</v>
      </c>
      <c r="D162" s="73" t="s">
        <v>249</v>
      </c>
      <c r="E162" s="74">
        <v>1</v>
      </c>
      <c r="F162" s="74">
        <v>7.91</v>
      </c>
      <c r="G162" s="74">
        <f t="shared" si="6"/>
        <v>7.91</v>
      </c>
      <c r="H162" s="74">
        <f t="shared" si="7"/>
        <v>7.91</v>
      </c>
      <c r="I162" s="74">
        <f t="shared" si="8"/>
        <v>7.91</v>
      </c>
    </row>
    <row r="163" spans="1:9" s="150" customFormat="1" ht="12.75">
      <c r="A163" s="87">
        <v>72332</v>
      </c>
      <c r="B163" s="88" t="s">
        <v>272</v>
      </c>
      <c r="C163" s="144" t="s">
        <v>250</v>
      </c>
      <c r="D163" s="73" t="s">
        <v>249</v>
      </c>
      <c r="E163" s="74">
        <v>2</v>
      </c>
      <c r="F163" s="74">
        <v>7.47</v>
      </c>
      <c r="G163" s="74">
        <f t="shared" si="6"/>
        <v>14.94</v>
      </c>
      <c r="H163" s="74">
        <f t="shared" si="7"/>
        <v>7.47</v>
      </c>
      <c r="I163" s="74">
        <f t="shared" si="8"/>
        <v>14.94</v>
      </c>
    </row>
    <row r="164" spans="1:9" s="150" customFormat="1" ht="12.75">
      <c r="A164" s="87">
        <v>72335</v>
      </c>
      <c r="B164" s="88" t="s">
        <v>273</v>
      </c>
      <c r="C164" s="144" t="s">
        <v>260</v>
      </c>
      <c r="D164" s="73" t="s">
        <v>249</v>
      </c>
      <c r="E164" s="74">
        <v>2</v>
      </c>
      <c r="F164" s="74">
        <v>1.83</v>
      </c>
      <c r="G164" s="74">
        <f t="shared" si="6"/>
        <v>3.66</v>
      </c>
      <c r="H164" s="74">
        <f t="shared" si="7"/>
        <v>1.83</v>
      </c>
      <c r="I164" s="74">
        <f t="shared" si="8"/>
        <v>3.66</v>
      </c>
    </row>
    <row r="165" spans="1:9" s="150" customFormat="1" ht="12.75">
      <c r="A165" s="87" t="s">
        <v>396</v>
      </c>
      <c r="B165" s="88" t="s">
        <v>274</v>
      </c>
      <c r="C165" s="144" t="s">
        <v>261</v>
      </c>
      <c r="D165" s="73" t="s">
        <v>43</v>
      </c>
      <c r="E165" s="74">
        <v>5</v>
      </c>
      <c r="F165" s="74">
        <v>45.26</v>
      </c>
      <c r="G165" s="74">
        <f t="shared" si="6"/>
        <v>226.29999999999998</v>
      </c>
      <c r="H165" s="74">
        <f t="shared" si="7"/>
        <v>45.26</v>
      </c>
      <c r="I165" s="74">
        <f t="shared" si="8"/>
        <v>226.29999999999998</v>
      </c>
    </row>
    <row r="166" spans="1:9" s="150" customFormat="1" ht="12.75">
      <c r="A166" s="87">
        <v>68069</v>
      </c>
      <c r="B166" s="88" t="s">
        <v>275</v>
      </c>
      <c r="C166" s="144" t="s">
        <v>251</v>
      </c>
      <c r="D166" s="73" t="s">
        <v>249</v>
      </c>
      <c r="E166" s="85">
        <v>3</v>
      </c>
      <c r="F166" s="74">
        <v>28.062</v>
      </c>
      <c r="G166" s="74">
        <f t="shared" si="6"/>
        <v>84.186</v>
      </c>
      <c r="H166" s="74">
        <f t="shared" si="7"/>
        <v>28.06</v>
      </c>
      <c r="I166" s="74">
        <f t="shared" si="8"/>
        <v>84.17999999999999</v>
      </c>
    </row>
    <row r="167" spans="2:9" s="150" customFormat="1" ht="12.75">
      <c r="B167" s="88"/>
      <c r="C167" s="146" t="s">
        <v>121</v>
      </c>
      <c r="D167" s="133"/>
      <c r="E167" s="74"/>
      <c r="F167" s="74"/>
      <c r="G167" s="122">
        <f>SUM(G143:G166)</f>
        <v>4006.926</v>
      </c>
      <c r="H167" s="122"/>
      <c r="I167" s="122">
        <f>SUM(I143:I166)</f>
        <v>4006.9199999999996</v>
      </c>
    </row>
    <row r="168" spans="2:9" s="150" customFormat="1" ht="12.75">
      <c r="B168" s="88"/>
      <c r="C168" s="146"/>
      <c r="D168" s="133"/>
      <c r="E168" s="74"/>
      <c r="F168" s="74"/>
      <c r="G168" s="122"/>
      <c r="H168" s="122"/>
      <c r="I168" s="122"/>
    </row>
    <row r="169" spans="1:13" ht="12.75">
      <c r="A169" s="87"/>
      <c r="B169" s="165">
        <v>13</v>
      </c>
      <c r="C169" s="146" t="s">
        <v>145</v>
      </c>
      <c r="D169" s="161"/>
      <c r="E169" s="162"/>
      <c r="F169" s="74"/>
      <c r="G169" s="74"/>
      <c r="H169" s="74"/>
      <c r="I169" s="74"/>
      <c r="M169" s="220"/>
    </row>
    <row r="170" spans="1:13" ht="15.75" customHeight="1">
      <c r="A170" s="87"/>
      <c r="B170" s="165" t="s">
        <v>36</v>
      </c>
      <c r="C170" s="93" t="s">
        <v>194</v>
      </c>
      <c r="D170" s="90" t="s">
        <v>43</v>
      </c>
      <c r="E170" s="91">
        <v>4</v>
      </c>
      <c r="F170" s="74">
        <v>54</v>
      </c>
      <c r="G170" s="74">
        <f>F170*E170</f>
        <v>216</v>
      </c>
      <c r="H170" s="74">
        <f>ROUND(F170*(100+$E$177)%,2)</f>
        <v>54</v>
      </c>
      <c r="I170" s="74">
        <f>H170*E170</f>
        <v>216</v>
      </c>
      <c r="M170" s="220"/>
    </row>
    <row r="171" spans="1:13" ht="12.75">
      <c r="A171" s="87"/>
      <c r="B171" s="165"/>
      <c r="C171" s="146" t="s">
        <v>122</v>
      </c>
      <c r="D171" s="161"/>
      <c r="E171" s="162"/>
      <c r="F171" s="74"/>
      <c r="G171" s="122">
        <f>SUM(G170)</f>
        <v>216</v>
      </c>
      <c r="H171" s="122"/>
      <c r="I171" s="122">
        <f>SUM(I170)</f>
        <v>216</v>
      </c>
      <c r="M171" s="220"/>
    </row>
    <row r="172" spans="2:9" s="150" customFormat="1" ht="12.75">
      <c r="B172" s="88"/>
      <c r="C172" s="146"/>
      <c r="D172" s="133"/>
      <c r="E172" s="74"/>
      <c r="F172" s="74"/>
      <c r="G172" s="122"/>
      <c r="H172" s="122"/>
      <c r="I172" s="122"/>
    </row>
    <row r="173" spans="2:9" ht="12.75">
      <c r="B173" s="160">
        <v>14</v>
      </c>
      <c r="C173" s="146" t="s">
        <v>78</v>
      </c>
      <c r="D173" s="161"/>
      <c r="E173" s="162"/>
      <c r="F173" s="74"/>
      <c r="G173" s="122"/>
      <c r="H173" s="122"/>
      <c r="I173" s="122"/>
    </row>
    <row r="174" spans="1:9" ht="12.75">
      <c r="A174" s="51" t="s">
        <v>231</v>
      </c>
      <c r="B174" s="165" t="s">
        <v>146</v>
      </c>
      <c r="C174" s="150" t="s">
        <v>79</v>
      </c>
      <c r="D174" s="161" t="s">
        <v>3</v>
      </c>
      <c r="E174" s="162">
        <v>40.02</v>
      </c>
      <c r="F174" s="74">
        <v>1.35</v>
      </c>
      <c r="G174" s="74">
        <f>F174*E174</f>
        <v>54.02700000000001</v>
      </c>
      <c r="H174" s="74">
        <f>ROUND(F174*(100+$E$177)%,2)</f>
        <v>1.35</v>
      </c>
      <c r="I174" s="74">
        <f>H174*E174</f>
        <v>54.02700000000001</v>
      </c>
    </row>
    <row r="175" spans="2:9" ht="12.75">
      <c r="B175" s="165"/>
      <c r="C175" s="146" t="s">
        <v>147</v>
      </c>
      <c r="D175" s="161"/>
      <c r="E175" s="162"/>
      <c r="F175" s="74"/>
      <c r="G175" s="122">
        <f>SUM(G174)</f>
        <v>54.02700000000001</v>
      </c>
      <c r="H175" s="122"/>
      <c r="I175" s="122">
        <f>SUM(I174)</f>
        <v>54.02700000000001</v>
      </c>
    </row>
    <row r="176" spans="1:9" ht="12.75">
      <c r="A176" s="314" t="s">
        <v>427</v>
      </c>
      <c r="B176" s="314"/>
      <c r="C176" s="314"/>
      <c r="D176" s="120"/>
      <c r="E176" s="120"/>
      <c r="F176" s="120"/>
      <c r="G176" s="310">
        <f>G175+G167+G140+G82+G76+G72+G64+G56+G45+G39+G34+G27+G14+G171</f>
        <v>40956.36720000001</v>
      </c>
      <c r="H176" s="311"/>
      <c r="I176" s="312"/>
    </row>
    <row r="177" spans="1:9" ht="12.75">
      <c r="A177" s="307" t="s">
        <v>84</v>
      </c>
      <c r="B177" s="308"/>
      <c r="C177" s="309"/>
      <c r="D177" s="120" t="s">
        <v>239</v>
      </c>
      <c r="E177" s="198"/>
      <c r="F177" s="221">
        <f>G176</f>
        <v>40956.36720000001</v>
      </c>
      <c r="G177" s="310">
        <f>F177*E177%</f>
        <v>0</v>
      </c>
      <c r="H177" s="311"/>
      <c r="I177" s="312"/>
    </row>
    <row r="178" spans="1:9" ht="12.75">
      <c r="A178" s="307" t="s">
        <v>431</v>
      </c>
      <c r="B178" s="308"/>
      <c r="C178" s="309"/>
      <c r="D178" s="120"/>
      <c r="E178" s="120"/>
      <c r="F178" s="120"/>
      <c r="G178" s="310">
        <f>G176+G177</f>
        <v>40956.36720000001</v>
      </c>
      <c r="H178" s="311"/>
      <c r="I178" s="312"/>
    </row>
    <row r="179" spans="1:9" ht="12.75">
      <c r="A179" s="313" t="s">
        <v>435</v>
      </c>
      <c r="B179" s="313"/>
      <c r="C179" s="313"/>
      <c r="D179" s="313"/>
      <c r="E179" s="313"/>
      <c r="F179" s="313"/>
      <c r="G179" s="313"/>
      <c r="H179" s="222"/>
      <c r="I179" s="222"/>
    </row>
    <row r="180" spans="1:9" ht="12.75">
      <c r="A180" s="6"/>
      <c r="B180" s="223"/>
      <c r="C180" s="224"/>
      <c r="D180" s="224"/>
      <c r="E180" s="225"/>
      <c r="F180" s="225"/>
      <c r="G180" s="225"/>
      <c r="H180" s="225"/>
      <c r="I180" s="225"/>
    </row>
    <row r="181" spans="1:9" ht="12.75">
      <c r="A181" s="6"/>
      <c r="B181" s="226"/>
      <c r="C181" s="6"/>
      <c r="D181" s="227"/>
      <c r="E181" s="228"/>
      <c r="F181" s="228"/>
      <c r="G181" s="228"/>
      <c r="H181" s="228"/>
      <c r="I181" s="228"/>
    </row>
    <row r="182" spans="1:9" ht="12.75">
      <c r="A182" s="6"/>
      <c r="B182" s="226"/>
      <c r="C182" s="6"/>
      <c r="D182" s="227"/>
      <c r="E182" s="228"/>
      <c r="F182" s="228"/>
      <c r="G182" s="228"/>
      <c r="H182" s="228"/>
      <c r="I182" s="228"/>
    </row>
    <row r="183" spans="1:9" ht="12.75">
      <c r="A183" s="6"/>
      <c r="B183" s="226"/>
      <c r="C183" s="6"/>
      <c r="D183" s="227"/>
      <c r="E183" s="228"/>
      <c r="F183" s="228"/>
      <c r="G183" s="228"/>
      <c r="H183" s="228"/>
      <c r="I183" s="228"/>
    </row>
    <row r="184" spans="1:9" ht="12.75">
      <c r="A184" s="6"/>
      <c r="B184" s="226"/>
      <c r="C184" s="6"/>
      <c r="D184" s="227"/>
      <c r="E184" s="228"/>
      <c r="F184" s="229"/>
      <c r="G184" s="228"/>
      <c r="H184" s="228"/>
      <c r="I184" s="228"/>
    </row>
    <row r="185" spans="1:9" ht="12.75">
      <c r="A185" s="6"/>
      <c r="B185" s="226"/>
      <c r="C185" s="6"/>
      <c r="D185" s="227"/>
      <c r="E185" s="228"/>
      <c r="F185" s="228"/>
      <c r="G185" s="228"/>
      <c r="H185" s="228"/>
      <c r="I185" s="228"/>
    </row>
    <row r="186" spans="1:9" ht="12.75">
      <c r="A186" s="6"/>
      <c r="B186" s="226"/>
      <c r="C186" s="6"/>
      <c r="D186" s="227"/>
      <c r="E186" s="228"/>
      <c r="F186" s="228"/>
      <c r="G186" s="228"/>
      <c r="H186" s="228"/>
      <c r="I186" s="228"/>
    </row>
    <row r="187" spans="1:9" ht="12.75">
      <c r="A187" s="6"/>
      <c r="B187" s="226"/>
      <c r="C187" s="6"/>
      <c r="D187" s="227"/>
      <c r="E187" s="228"/>
      <c r="F187" s="228"/>
      <c r="G187" s="228"/>
      <c r="H187" s="228"/>
      <c r="I187" s="228"/>
    </row>
    <row r="188" spans="1:9" ht="12.75">
      <c r="A188" s="6"/>
      <c r="B188" s="226"/>
      <c r="C188" s="230" t="s">
        <v>19</v>
      </c>
      <c r="D188" s="227"/>
      <c r="E188" s="228"/>
      <c r="F188" s="228"/>
      <c r="G188" s="228"/>
      <c r="H188" s="228"/>
      <c r="I188" s="228"/>
    </row>
    <row r="189" spans="1:9" ht="12.75">
      <c r="A189" s="6"/>
      <c r="B189" s="231"/>
      <c r="C189" s="232" t="s">
        <v>19</v>
      </c>
      <c r="D189" s="233"/>
      <c r="E189" s="234"/>
      <c r="F189" s="234"/>
      <c r="G189" s="234"/>
      <c r="H189" s="234"/>
      <c r="I189" s="234"/>
    </row>
    <row r="190" spans="1:9" ht="12.75">
      <c r="A190" s="6"/>
      <c r="B190" s="231"/>
      <c r="C190" s="235"/>
      <c r="D190" s="233"/>
      <c r="E190" s="234"/>
      <c r="F190" s="234"/>
      <c r="G190" s="234"/>
      <c r="H190" s="234"/>
      <c r="I190" s="234"/>
    </row>
    <row r="191" spans="1:9" ht="12.75">
      <c r="A191" s="6"/>
      <c r="B191" s="231"/>
      <c r="C191" s="235"/>
      <c r="D191" s="233"/>
      <c r="E191" s="234"/>
      <c r="F191" s="234"/>
      <c r="G191" s="234"/>
      <c r="H191" s="234"/>
      <c r="I191" s="234"/>
    </row>
    <row r="192" spans="1:9" ht="12.75">
      <c r="A192" s="6"/>
      <c r="B192" s="231"/>
      <c r="C192" s="235"/>
      <c r="D192" s="233"/>
      <c r="E192" s="234"/>
      <c r="F192" s="234"/>
      <c r="G192" s="234"/>
      <c r="H192" s="234"/>
      <c r="I192" s="234"/>
    </row>
    <row r="193" spans="1:9" ht="12.75">
      <c r="A193" s="6"/>
      <c r="B193" s="231"/>
      <c r="C193" s="235"/>
      <c r="D193" s="233"/>
      <c r="E193" s="234"/>
      <c r="F193" s="234"/>
      <c r="G193" s="234"/>
      <c r="H193" s="234"/>
      <c r="I193" s="234"/>
    </row>
    <row r="194" spans="2:9" ht="12.75">
      <c r="B194" s="236"/>
      <c r="D194" s="161"/>
      <c r="E194" s="5"/>
      <c r="F194" s="5"/>
      <c r="G194" s="5"/>
      <c r="H194" s="5"/>
      <c r="I194" s="5"/>
    </row>
    <row r="195" spans="2:9" ht="12.75">
      <c r="B195" s="236"/>
      <c r="D195" s="161"/>
      <c r="E195" s="5"/>
      <c r="F195" s="5"/>
      <c r="G195" s="5"/>
      <c r="H195" s="5"/>
      <c r="I195" s="5"/>
    </row>
    <row r="196" spans="2:9" ht="12.75">
      <c r="B196" s="236"/>
      <c r="D196" s="161"/>
      <c r="E196" s="5"/>
      <c r="F196" s="5"/>
      <c r="G196" s="5"/>
      <c r="H196" s="5"/>
      <c r="I196" s="5"/>
    </row>
    <row r="197" spans="2:9" ht="12.75">
      <c r="B197" s="236"/>
      <c r="D197" s="161"/>
      <c r="E197" s="5"/>
      <c r="F197" s="5"/>
      <c r="G197" s="5"/>
      <c r="H197" s="5"/>
      <c r="I197" s="5"/>
    </row>
    <row r="198" spans="2:9" ht="12.75">
      <c r="B198" s="236"/>
      <c r="D198" s="161"/>
      <c r="E198" s="5"/>
      <c r="F198" s="5"/>
      <c r="G198" s="5"/>
      <c r="H198" s="5"/>
      <c r="I198" s="5"/>
    </row>
    <row r="199" spans="2:9" ht="12.75">
      <c r="B199" s="236"/>
      <c r="D199" s="161"/>
      <c r="E199" s="5"/>
      <c r="F199" s="5"/>
      <c r="G199" s="5"/>
      <c r="H199" s="5"/>
      <c r="I199" s="5"/>
    </row>
    <row r="200" spans="2:9" ht="12.75">
      <c r="B200" s="236"/>
      <c r="D200" s="161"/>
      <c r="E200" s="5"/>
      <c r="F200" s="5"/>
      <c r="G200" s="5"/>
      <c r="H200" s="5"/>
      <c r="I200" s="5"/>
    </row>
    <row r="201" spans="2:9" ht="12.75">
      <c r="B201" s="236"/>
      <c r="D201" s="161"/>
      <c r="E201" s="5"/>
      <c r="F201" s="5"/>
      <c r="G201" s="5"/>
      <c r="H201" s="5"/>
      <c r="I201" s="5"/>
    </row>
    <row r="202" spans="2:9" ht="12.75">
      <c r="B202" s="236"/>
      <c r="D202" s="161"/>
      <c r="E202" s="5"/>
      <c r="F202" s="5"/>
      <c r="G202" s="5"/>
      <c r="H202" s="5"/>
      <c r="I202" s="5"/>
    </row>
    <row r="203" spans="2:9" ht="12.75">
      <c r="B203" s="236"/>
      <c r="D203" s="161"/>
      <c r="E203" s="5"/>
      <c r="F203" s="5"/>
      <c r="G203" s="5"/>
      <c r="H203" s="5"/>
      <c r="I203" s="5"/>
    </row>
    <row r="204" spans="2:9" ht="12.75">
      <c r="B204" s="236"/>
      <c r="D204" s="161"/>
      <c r="E204" s="5"/>
      <c r="F204" s="5"/>
      <c r="G204" s="5"/>
      <c r="H204" s="5"/>
      <c r="I204" s="5"/>
    </row>
    <row r="205" spans="2:9" ht="12.75">
      <c r="B205" s="236"/>
      <c r="D205" s="161"/>
      <c r="E205" s="5"/>
      <c r="F205" s="5"/>
      <c r="G205" s="5"/>
      <c r="H205" s="5"/>
      <c r="I205" s="5"/>
    </row>
    <row r="206" spans="2:9" ht="12.75">
      <c r="B206" s="236"/>
      <c r="D206" s="161"/>
      <c r="E206" s="5"/>
      <c r="F206" s="5"/>
      <c r="G206" s="5"/>
      <c r="H206" s="5"/>
      <c r="I206" s="5"/>
    </row>
    <row r="207" spans="2:9" ht="12.75">
      <c r="B207" s="236"/>
      <c r="D207" s="161"/>
      <c r="E207" s="5"/>
      <c r="F207" s="5"/>
      <c r="G207" s="5"/>
      <c r="H207" s="5"/>
      <c r="I207" s="5"/>
    </row>
    <row r="208" spans="2:9" ht="12.75">
      <c r="B208" s="236"/>
      <c r="D208" s="161"/>
      <c r="E208" s="5"/>
      <c r="F208" s="5"/>
      <c r="G208" s="5"/>
      <c r="H208" s="5"/>
      <c r="I208" s="5"/>
    </row>
    <row r="209" spans="2:9" ht="12.75">
      <c r="B209" s="236"/>
      <c r="D209" s="161"/>
      <c r="E209" s="5"/>
      <c r="F209" s="5"/>
      <c r="G209" s="5"/>
      <c r="H209" s="5"/>
      <c r="I209" s="5"/>
    </row>
    <row r="210" spans="2:9" ht="12.75">
      <c r="B210" s="236"/>
      <c r="D210" s="161"/>
      <c r="E210" s="5"/>
      <c r="F210" s="5"/>
      <c r="G210" s="5"/>
      <c r="H210" s="5"/>
      <c r="I210" s="5"/>
    </row>
    <row r="211" spans="2:9" ht="12.75">
      <c r="B211" s="236"/>
      <c r="D211" s="161"/>
      <c r="E211" s="5"/>
      <c r="F211" s="5"/>
      <c r="G211" s="5"/>
      <c r="H211" s="5"/>
      <c r="I211" s="5"/>
    </row>
    <row r="212" spans="2:9" ht="12.75">
      <c r="B212" s="236"/>
      <c r="D212" s="161"/>
      <c r="E212" s="5"/>
      <c r="F212" s="5"/>
      <c r="G212" s="5"/>
      <c r="H212" s="5"/>
      <c r="I212" s="5"/>
    </row>
    <row r="213" spans="2:9" ht="12.75">
      <c r="B213" s="236"/>
      <c r="D213" s="161"/>
      <c r="E213" s="5"/>
      <c r="F213" s="5"/>
      <c r="G213" s="5"/>
      <c r="H213" s="5"/>
      <c r="I213" s="5"/>
    </row>
    <row r="214" spans="2:9" ht="12.75">
      <c r="B214" s="236"/>
      <c r="D214" s="161"/>
      <c r="E214" s="5"/>
      <c r="F214" s="5"/>
      <c r="G214" s="5"/>
      <c r="H214" s="5"/>
      <c r="I214" s="5"/>
    </row>
    <row r="215" spans="2:9" ht="12.75">
      <c r="B215" s="236"/>
      <c r="D215" s="161"/>
      <c r="E215" s="5"/>
      <c r="F215" s="5"/>
      <c r="G215" s="5"/>
      <c r="H215" s="5"/>
      <c r="I215" s="5"/>
    </row>
    <row r="216" spans="2:9" ht="12.75">
      <c r="B216" s="236"/>
      <c r="D216" s="161"/>
      <c r="E216" s="5"/>
      <c r="F216" s="5"/>
      <c r="G216" s="5"/>
      <c r="H216" s="5"/>
      <c r="I216" s="5"/>
    </row>
    <row r="217" spans="2:9" ht="12.75">
      <c r="B217" s="236"/>
      <c r="D217" s="161"/>
      <c r="E217" s="5"/>
      <c r="F217" s="5"/>
      <c r="G217" s="5"/>
      <c r="H217" s="5"/>
      <c r="I217" s="5"/>
    </row>
    <row r="218" spans="2:9" ht="12.75">
      <c r="B218" s="236"/>
      <c r="D218" s="161"/>
      <c r="E218" s="5"/>
      <c r="F218" s="5"/>
      <c r="G218" s="5"/>
      <c r="H218" s="5"/>
      <c r="I218" s="5"/>
    </row>
    <row r="219" spans="2:9" ht="12.75">
      <c r="B219" s="236"/>
      <c r="D219" s="161"/>
      <c r="E219" s="5"/>
      <c r="F219" s="5"/>
      <c r="G219" s="5"/>
      <c r="H219" s="5"/>
      <c r="I219" s="5"/>
    </row>
    <row r="220" spans="2:9" ht="12.75">
      <c r="B220" s="236"/>
      <c r="E220" s="5"/>
      <c r="F220" s="5"/>
      <c r="G220" s="5"/>
      <c r="H220" s="5"/>
      <c r="I220" s="5"/>
    </row>
    <row r="221" spans="2:9" ht="12.75">
      <c r="B221" s="236"/>
      <c r="E221" s="5"/>
      <c r="F221" s="5"/>
      <c r="G221" s="5"/>
      <c r="H221" s="5"/>
      <c r="I221" s="5"/>
    </row>
    <row r="222" spans="2:9" ht="12.75">
      <c r="B222" s="236"/>
      <c r="E222" s="5"/>
      <c r="F222" s="5"/>
      <c r="G222" s="5"/>
      <c r="H222" s="5"/>
      <c r="I222" s="5"/>
    </row>
    <row r="223" spans="2:9" ht="12.75">
      <c r="B223" s="236"/>
      <c r="E223" s="5"/>
      <c r="F223" s="5"/>
      <c r="G223" s="5"/>
      <c r="H223" s="5"/>
      <c r="I223" s="5"/>
    </row>
    <row r="224" spans="2:9" ht="12.75">
      <c r="B224" s="236"/>
      <c r="E224" s="5"/>
      <c r="F224" s="5"/>
      <c r="G224" s="5"/>
      <c r="H224" s="5"/>
      <c r="I224" s="5"/>
    </row>
    <row r="225" spans="2:9" ht="12.75">
      <c r="B225" s="236"/>
      <c r="E225" s="5"/>
      <c r="F225" s="5"/>
      <c r="G225" s="5"/>
      <c r="H225" s="5"/>
      <c r="I225" s="5"/>
    </row>
    <row r="226" spans="2:9" ht="12.75">
      <c r="B226" s="236"/>
      <c r="E226" s="5"/>
      <c r="F226" s="5"/>
      <c r="G226" s="5"/>
      <c r="H226" s="5"/>
      <c r="I226" s="5"/>
    </row>
    <row r="227" spans="2:9" ht="12.75">
      <c r="B227" s="236"/>
      <c r="E227" s="5"/>
      <c r="F227" s="5"/>
      <c r="G227" s="5"/>
      <c r="H227" s="5"/>
      <c r="I227" s="5"/>
    </row>
    <row r="228" spans="2:9" ht="12.75">
      <c r="B228" s="236"/>
      <c r="E228" s="5"/>
      <c r="F228" s="5"/>
      <c r="G228" s="5"/>
      <c r="H228" s="5"/>
      <c r="I228" s="5"/>
    </row>
    <row r="229" spans="2:9" ht="12.75">
      <c r="B229" s="236"/>
      <c r="E229" s="5"/>
      <c r="F229" s="5"/>
      <c r="G229" s="5"/>
      <c r="H229" s="5"/>
      <c r="I229" s="5"/>
    </row>
    <row r="230" spans="2:9" ht="12.75">
      <c r="B230" s="236"/>
      <c r="E230" s="5"/>
      <c r="F230" s="5"/>
      <c r="G230" s="5"/>
      <c r="H230" s="5"/>
      <c r="I230" s="5"/>
    </row>
    <row r="231" spans="2:9" ht="12.75">
      <c r="B231" s="236"/>
      <c r="E231" s="5"/>
      <c r="F231" s="5"/>
      <c r="G231" s="5"/>
      <c r="H231" s="5"/>
      <c r="I231" s="5"/>
    </row>
    <row r="232" spans="2:9" ht="12.75">
      <c r="B232" s="206"/>
      <c r="E232" s="5"/>
      <c r="F232" s="5"/>
      <c r="G232" s="5"/>
      <c r="H232" s="5"/>
      <c r="I232" s="5"/>
    </row>
    <row r="233" spans="2:9" ht="12.75">
      <c r="B233" s="206"/>
      <c r="E233" s="5"/>
      <c r="F233" s="5"/>
      <c r="G233" s="5"/>
      <c r="H233" s="5"/>
      <c r="I233" s="5"/>
    </row>
    <row r="234" spans="2:9" ht="12.75">
      <c r="B234" s="206"/>
      <c r="E234" s="5"/>
      <c r="F234" s="5"/>
      <c r="G234" s="5"/>
      <c r="H234" s="5"/>
      <c r="I234" s="5"/>
    </row>
    <row r="235" spans="2:9" ht="12.75">
      <c r="B235" s="206"/>
      <c r="E235" s="5"/>
      <c r="F235" s="5"/>
      <c r="G235" s="5"/>
      <c r="H235" s="5"/>
      <c r="I235" s="5"/>
    </row>
    <row r="236" spans="2:9" ht="12.75">
      <c r="B236" s="206"/>
      <c r="E236" s="5"/>
      <c r="F236" s="5"/>
      <c r="G236" s="5"/>
      <c r="H236" s="5"/>
      <c r="I236" s="5"/>
    </row>
    <row r="237" spans="2:9" ht="12.75">
      <c r="B237" s="206"/>
      <c r="E237" s="5"/>
      <c r="F237" s="5"/>
      <c r="G237" s="5"/>
      <c r="H237" s="5"/>
      <c r="I237" s="5"/>
    </row>
    <row r="238" spans="2:9" ht="12.75">
      <c r="B238" s="206"/>
      <c r="E238" s="5"/>
      <c r="F238" s="5"/>
      <c r="G238" s="5"/>
      <c r="H238" s="5"/>
      <c r="I238" s="5"/>
    </row>
    <row r="239" spans="2:9" ht="12.75">
      <c r="B239" s="206"/>
      <c r="E239" s="5"/>
      <c r="F239" s="5"/>
      <c r="G239" s="5"/>
      <c r="H239" s="5"/>
      <c r="I239" s="5"/>
    </row>
    <row r="240" spans="2:9" ht="12.75">
      <c r="B240" s="206"/>
      <c r="E240" s="5"/>
      <c r="F240" s="5"/>
      <c r="G240" s="5"/>
      <c r="H240" s="5"/>
      <c r="I240" s="5"/>
    </row>
    <row r="241" spans="2:9" ht="12.75">
      <c r="B241" s="206"/>
      <c r="E241" s="5"/>
      <c r="F241" s="5"/>
      <c r="G241" s="5"/>
      <c r="H241" s="5"/>
      <c r="I241" s="5"/>
    </row>
    <row r="242" spans="2:9" ht="12.75">
      <c r="B242" s="206"/>
      <c r="E242" s="5"/>
      <c r="F242" s="5"/>
      <c r="G242" s="5"/>
      <c r="H242" s="5"/>
      <c r="I242" s="5"/>
    </row>
    <row r="243" spans="5:9" ht="12.75">
      <c r="E243" s="5"/>
      <c r="F243" s="5"/>
      <c r="G243" s="5"/>
      <c r="H243" s="5"/>
      <c r="I243" s="5"/>
    </row>
    <row r="244" spans="5:9" ht="12.75">
      <c r="E244" s="5"/>
      <c r="F244" s="5"/>
      <c r="G244" s="5"/>
      <c r="H244" s="5"/>
      <c r="I244" s="5"/>
    </row>
    <row r="245" spans="5:9" ht="12.75">
      <c r="E245" s="5"/>
      <c r="F245" s="5"/>
      <c r="G245" s="5"/>
      <c r="H245" s="5"/>
      <c r="I245" s="5"/>
    </row>
    <row r="246" spans="5:9" ht="12.75">
      <c r="E246" s="5"/>
      <c r="F246" s="5"/>
      <c r="G246" s="5"/>
      <c r="H246" s="5"/>
      <c r="I246" s="5"/>
    </row>
    <row r="247" spans="5:9" ht="12.75">
      <c r="E247" s="5"/>
      <c r="F247" s="5"/>
      <c r="G247" s="5"/>
      <c r="H247" s="5"/>
      <c r="I247" s="5"/>
    </row>
    <row r="248" spans="5:9" ht="12.75">
      <c r="E248" s="5"/>
      <c r="F248" s="5"/>
      <c r="G248" s="5"/>
      <c r="H248" s="5"/>
      <c r="I248" s="5"/>
    </row>
    <row r="249" spans="5:9" ht="12.75">
      <c r="E249" s="5"/>
      <c r="F249" s="5"/>
      <c r="G249" s="5"/>
      <c r="H249" s="5"/>
      <c r="I249" s="5"/>
    </row>
    <row r="250" spans="5:9" ht="12.75">
      <c r="E250" s="5"/>
      <c r="F250" s="5"/>
      <c r="G250" s="5"/>
      <c r="H250" s="5"/>
      <c r="I250" s="5"/>
    </row>
    <row r="251" spans="5:9" ht="12.75">
      <c r="E251" s="5"/>
      <c r="F251" s="5"/>
      <c r="G251" s="5"/>
      <c r="H251" s="5"/>
      <c r="I251" s="5"/>
    </row>
    <row r="252" spans="5:9" ht="12.75">
      <c r="E252" s="5"/>
      <c r="F252" s="5"/>
      <c r="G252" s="5"/>
      <c r="H252" s="5"/>
      <c r="I252" s="5"/>
    </row>
    <row r="253" spans="5:9" ht="12.75">
      <c r="E253" s="5"/>
      <c r="F253" s="5"/>
      <c r="G253" s="5"/>
      <c r="H253" s="5"/>
      <c r="I253" s="5"/>
    </row>
    <row r="254" spans="5:9" ht="12.75">
      <c r="E254" s="5"/>
      <c r="F254" s="5"/>
      <c r="G254" s="5"/>
      <c r="H254" s="5"/>
      <c r="I254" s="5"/>
    </row>
    <row r="255" spans="5:9" ht="12.75">
      <c r="E255" s="5"/>
      <c r="F255" s="5"/>
      <c r="G255" s="5"/>
      <c r="H255" s="5"/>
      <c r="I255" s="5"/>
    </row>
    <row r="256" spans="5:9" ht="12.75">
      <c r="E256" s="5"/>
      <c r="F256" s="5"/>
      <c r="G256" s="5"/>
      <c r="H256" s="5"/>
      <c r="I256" s="5"/>
    </row>
    <row r="257" spans="5:9" ht="12.75">
      <c r="E257" s="5"/>
      <c r="F257" s="5"/>
      <c r="G257" s="5"/>
      <c r="H257" s="5"/>
      <c r="I257" s="5"/>
    </row>
    <row r="258" spans="5:9" ht="12.75">
      <c r="E258" s="5"/>
      <c r="F258" s="5"/>
      <c r="G258" s="5"/>
      <c r="H258" s="5"/>
      <c r="I258" s="5"/>
    </row>
    <row r="259" spans="5:9" ht="12.75">
      <c r="E259" s="5"/>
      <c r="F259" s="5"/>
      <c r="G259" s="5"/>
      <c r="H259" s="5"/>
      <c r="I259" s="5"/>
    </row>
    <row r="260" spans="5:9" ht="12.75">
      <c r="E260" s="5"/>
      <c r="F260" s="5"/>
      <c r="G260" s="5"/>
      <c r="H260" s="5"/>
      <c r="I260" s="5"/>
    </row>
    <row r="261" spans="5:9" ht="12.75">
      <c r="E261" s="5"/>
      <c r="F261" s="5"/>
      <c r="G261" s="5"/>
      <c r="H261" s="5"/>
      <c r="I261" s="5"/>
    </row>
    <row r="262" spans="5:9" ht="12.75">
      <c r="E262" s="5"/>
      <c r="F262" s="5"/>
      <c r="G262" s="5"/>
      <c r="H262" s="5"/>
      <c r="I262" s="5"/>
    </row>
    <row r="263" spans="5:9" ht="12.75">
      <c r="E263" s="5"/>
      <c r="F263" s="5"/>
      <c r="G263" s="5"/>
      <c r="H263" s="5"/>
      <c r="I263" s="5"/>
    </row>
    <row r="264" spans="5:9" ht="12.75">
      <c r="E264" s="5"/>
      <c r="F264" s="5"/>
      <c r="G264" s="5"/>
      <c r="H264" s="5"/>
      <c r="I264" s="5"/>
    </row>
    <row r="265" spans="5:9" ht="12.75">
      <c r="E265" s="5"/>
      <c r="F265" s="5"/>
      <c r="G265" s="5"/>
      <c r="H265" s="5"/>
      <c r="I265" s="5"/>
    </row>
    <row r="266" spans="5:9" ht="12.75">
      <c r="E266" s="5"/>
      <c r="F266" s="5"/>
      <c r="G266" s="5"/>
      <c r="H266" s="5"/>
      <c r="I266" s="5"/>
    </row>
    <row r="267" spans="5:9" ht="12.75">
      <c r="E267" s="5"/>
      <c r="F267" s="5"/>
      <c r="G267" s="5"/>
      <c r="H267" s="5"/>
      <c r="I267" s="5"/>
    </row>
    <row r="268" spans="5:9" ht="12.75">
      <c r="E268" s="5"/>
      <c r="F268" s="5"/>
      <c r="G268" s="5"/>
      <c r="H268" s="5"/>
      <c r="I268" s="5"/>
    </row>
    <row r="269" spans="5:9" ht="12.75">
      <c r="E269" s="5"/>
      <c r="F269" s="5"/>
      <c r="G269" s="5"/>
      <c r="H269" s="5"/>
      <c r="I269" s="5"/>
    </row>
    <row r="270" spans="5:9" ht="12.75">
      <c r="E270" s="5"/>
      <c r="F270" s="5"/>
      <c r="G270" s="5"/>
      <c r="H270" s="5"/>
      <c r="I270" s="5"/>
    </row>
    <row r="271" spans="5:9" ht="12.75">
      <c r="E271" s="5"/>
      <c r="F271" s="5"/>
      <c r="G271" s="5"/>
      <c r="H271" s="5"/>
      <c r="I271" s="5"/>
    </row>
    <row r="272" spans="5:9" ht="12.75">
      <c r="E272" s="5"/>
      <c r="F272" s="5"/>
      <c r="G272" s="5"/>
      <c r="H272" s="5"/>
      <c r="I272" s="5"/>
    </row>
    <row r="273" spans="5:9" ht="12.75">
      <c r="E273" s="5"/>
      <c r="F273" s="5"/>
      <c r="G273" s="162"/>
      <c r="H273" s="162"/>
      <c r="I273" s="162"/>
    </row>
    <row r="274" spans="5:9" ht="12.75">
      <c r="E274" s="5"/>
      <c r="F274" s="5"/>
      <c r="G274" s="162"/>
      <c r="H274" s="162"/>
      <c r="I274" s="162"/>
    </row>
    <row r="275" spans="5:9" ht="12.75">
      <c r="E275" s="5"/>
      <c r="F275" s="5"/>
      <c r="G275" s="162"/>
      <c r="H275" s="162"/>
      <c r="I275" s="162"/>
    </row>
    <row r="276" spans="5:9" ht="12.75">
      <c r="E276" s="5"/>
      <c r="F276" s="5"/>
      <c r="G276" s="162"/>
      <c r="H276" s="162"/>
      <c r="I276" s="162"/>
    </row>
    <row r="277" spans="5:9" ht="12.75">
      <c r="E277" s="5"/>
      <c r="F277" s="5"/>
      <c r="G277" s="162"/>
      <c r="H277" s="162"/>
      <c r="I277" s="162"/>
    </row>
    <row r="278" spans="5:9" ht="12.75">
      <c r="E278" s="5"/>
      <c r="F278" s="5"/>
      <c r="G278" s="162"/>
      <c r="H278" s="162"/>
      <c r="I278" s="162"/>
    </row>
    <row r="279" spans="5:9" ht="12.75">
      <c r="E279" s="5"/>
      <c r="F279" s="5"/>
      <c r="G279" s="162"/>
      <c r="H279" s="162"/>
      <c r="I279" s="162"/>
    </row>
    <row r="280" spans="5:9" ht="12.75">
      <c r="E280" s="5"/>
      <c r="F280" s="5"/>
      <c r="G280" s="162"/>
      <c r="H280" s="162"/>
      <c r="I280" s="162"/>
    </row>
    <row r="281" spans="5:9" ht="12.75">
      <c r="E281" s="5"/>
      <c r="F281" s="5"/>
      <c r="G281" s="162"/>
      <c r="H281" s="162"/>
      <c r="I281" s="162"/>
    </row>
    <row r="282" spans="5:9" ht="12.75">
      <c r="E282" s="5"/>
      <c r="F282" s="5"/>
      <c r="G282" s="162"/>
      <c r="H282" s="162"/>
      <c r="I282" s="162"/>
    </row>
    <row r="283" spans="5:9" ht="12.75">
      <c r="E283" s="5"/>
      <c r="F283" s="5"/>
      <c r="G283" s="162"/>
      <c r="H283" s="162"/>
      <c r="I283" s="162"/>
    </row>
    <row r="284" spans="5:9" ht="12.75">
      <c r="E284" s="5"/>
      <c r="F284" s="5"/>
      <c r="G284" s="162"/>
      <c r="H284" s="162"/>
      <c r="I284" s="162"/>
    </row>
    <row r="285" spans="5:9" ht="12.75">
      <c r="E285" s="5"/>
      <c r="F285" s="5"/>
      <c r="G285" s="162"/>
      <c r="H285" s="162"/>
      <c r="I285" s="162"/>
    </row>
    <row r="286" spans="5:9" ht="12.75">
      <c r="E286" s="5"/>
      <c r="F286" s="5"/>
      <c r="G286" s="162"/>
      <c r="H286" s="162"/>
      <c r="I286" s="162"/>
    </row>
    <row r="287" spans="5:9" ht="12.75">
      <c r="E287" s="5"/>
      <c r="F287" s="5"/>
      <c r="G287" s="162"/>
      <c r="H287" s="162"/>
      <c r="I287" s="162"/>
    </row>
    <row r="288" spans="5:9" ht="12.75">
      <c r="E288" s="5"/>
      <c r="F288" s="5"/>
      <c r="G288" s="162"/>
      <c r="H288" s="162"/>
      <c r="I288" s="162"/>
    </row>
    <row r="289" spans="5:9" ht="12.75">
      <c r="E289" s="5"/>
      <c r="F289" s="5"/>
      <c r="G289" s="162"/>
      <c r="H289" s="162"/>
      <c r="I289" s="162"/>
    </row>
    <row r="290" spans="5:9" ht="12.75">
      <c r="E290" s="5"/>
      <c r="F290" s="5"/>
      <c r="G290" s="162"/>
      <c r="H290" s="162"/>
      <c r="I290" s="162"/>
    </row>
    <row r="291" spans="5:9" ht="12.75">
      <c r="E291" s="5"/>
      <c r="F291" s="5"/>
      <c r="G291" s="162"/>
      <c r="H291" s="162"/>
      <c r="I291" s="162"/>
    </row>
    <row r="292" spans="5:9" ht="12.75">
      <c r="E292" s="5"/>
      <c r="F292" s="5"/>
      <c r="G292" s="162"/>
      <c r="H292" s="162"/>
      <c r="I292" s="162"/>
    </row>
    <row r="293" spans="5:9" ht="12.75">
      <c r="E293" s="5"/>
      <c r="F293" s="5"/>
      <c r="G293" s="162"/>
      <c r="H293" s="162"/>
      <c r="I293" s="162"/>
    </row>
    <row r="294" spans="5:9" ht="12.75">
      <c r="E294" s="5"/>
      <c r="F294" s="5"/>
      <c r="G294" s="162"/>
      <c r="H294" s="162"/>
      <c r="I294" s="162"/>
    </row>
    <row r="295" spans="5:9" ht="12.75">
      <c r="E295" s="5"/>
      <c r="F295" s="5"/>
      <c r="G295" s="162"/>
      <c r="H295" s="162"/>
      <c r="I295" s="162"/>
    </row>
    <row r="296" spans="5:9" ht="12.75">
      <c r="E296" s="5"/>
      <c r="F296" s="5"/>
      <c r="G296" s="162"/>
      <c r="H296" s="162"/>
      <c r="I296" s="162"/>
    </row>
    <row r="297" spans="5:9" ht="12.75">
      <c r="E297" s="5"/>
      <c r="F297" s="5"/>
      <c r="G297" s="162"/>
      <c r="H297" s="162"/>
      <c r="I297" s="162"/>
    </row>
    <row r="298" spans="5:9" ht="12.75">
      <c r="E298" s="5"/>
      <c r="F298" s="5"/>
      <c r="G298" s="162"/>
      <c r="H298" s="162"/>
      <c r="I298" s="162"/>
    </row>
    <row r="299" spans="5:9" ht="12.75">
      <c r="E299" s="5"/>
      <c r="F299" s="5"/>
      <c r="G299" s="162"/>
      <c r="H299" s="162"/>
      <c r="I299" s="162"/>
    </row>
    <row r="300" spans="5:9" ht="12.75">
      <c r="E300" s="5"/>
      <c r="F300" s="5"/>
      <c r="G300" s="162"/>
      <c r="H300" s="162"/>
      <c r="I300" s="162"/>
    </row>
    <row r="301" spans="5:9" ht="12.75">
      <c r="E301" s="5"/>
      <c r="F301" s="5"/>
      <c r="G301" s="162"/>
      <c r="H301" s="162"/>
      <c r="I301" s="162"/>
    </row>
    <row r="302" spans="5:9" ht="12.75">
      <c r="E302" s="5"/>
      <c r="F302" s="5"/>
      <c r="G302" s="162"/>
      <c r="H302" s="162"/>
      <c r="I302" s="162"/>
    </row>
    <row r="303" spans="5:9" ht="12.75">
      <c r="E303" s="5"/>
      <c r="F303" s="5"/>
      <c r="G303" s="162"/>
      <c r="H303" s="162"/>
      <c r="I303" s="162"/>
    </row>
    <row r="304" spans="5:9" ht="12.75">
      <c r="E304" s="5"/>
      <c r="F304" s="5"/>
      <c r="G304" s="162"/>
      <c r="H304" s="162"/>
      <c r="I304" s="162"/>
    </row>
    <row r="305" spans="5:9" ht="12.75">
      <c r="E305" s="5"/>
      <c r="F305" s="5"/>
      <c r="G305" s="162"/>
      <c r="H305" s="162"/>
      <c r="I305" s="162"/>
    </row>
    <row r="306" spans="5:9" ht="12.75">
      <c r="E306" s="5"/>
      <c r="F306" s="5"/>
      <c r="G306" s="162"/>
      <c r="H306" s="162"/>
      <c r="I306" s="162"/>
    </row>
    <row r="307" spans="5:9" ht="12.75">
      <c r="E307" s="5"/>
      <c r="F307" s="5"/>
      <c r="G307" s="162"/>
      <c r="H307" s="162"/>
      <c r="I307" s="162"/>
    </row>
    <row r="308" spans="5:9" ht="12.75">
      <c r="E308" s="5"/>
      <c r="F308" s="5"/>
      <c r="G308" s="162"/>
      <c r="H308" s="162"/>
      <c r="I308" s="162"/>
    </row>
    <row r="309" spans="5:9" ht="12.75">
      <c r="E309" s="5"/>
      <c r="F309" s="5"/>
      <c r="G309" s="162"/>
      <c r="H309" s="162"/>
      <c r="I309" s="162"/>
    </row>
    <row r="310" spans="5:9" ht="12.75">
      <c r="E310" s="5"/>
      <c r="F310" s="5"/>
      <c r="G310" s="162"/>
      <c r="H310" s="162"/>
      <c r="I310" s="162"/>
    </row>
    <row r="311" spans="5:9" ht="12.75">
      <c r="E311" s="5"/>
      <c r="F311" s="5"/>
      <c r="G311" s="162"/>
      <c r="H311" s="162"/>
      <c r="I311" s="162"/>
    </row>
    <row r="312" spans="5:9" ht="12.75">
      <c r="E312" s="5"/>
      <c r="F312" s="5"/>
      <c r="G312" s="162"/>
      <c r="H312" s="162"/>
      <c r="I312" s="162"/>
    </row>
    <row r="313" spans="5:9" ht="12.75">
      <c r="E313" s="5"/>
      <c r="F313" s="5"/>
      <c r="G313" s="162"/>
      <c r="H313" s="162"/>
      <c r="I313" s="162"/>
    </row>
    <row r="314" spans="5:9" ht="12.75">
      <c r="E314" s="5"/>
      <c r="F314" s="5"/>
      <c r="G314" s="162"/>
      <c r="H314" s="162"/>
      <c r="I314" s="162"/>
    </row>
    <row r="315" spans="5:9" ht="12.75">
      <c r="E315" s="5"/>
      <c r="F315" s="5"/>
      <c r="G315" s="162"/>
      <c r="H315" s="162"/>
      <c r="I315" s="162"/>
    </row>
    <row r="316" spans="5:9" ht="12.75">
      <c r="E316" s="5"/>
      <c r="F316" s="5"/>
      <c r="G316" s="162"/>
      <c r="H316" s="162"/>
      <c r="I316" s="162"/>
    </row>
    <row r="317" spans="5:9" ht="12.75">
      <c r="E317" s="5"/>
      <c r="F317" s="5"/>
      <c r="G317" s="162"/>
      <c r="H317" s="162"/>
      <c r="I317" s="162"/>
    </row>
    <row r="318" spans="5:9" ht="12.75">
      <c r="E318" s="5"/>
      <c r="F318" s="5"/>
      <c r="G318" s="162"/>
      <c r="H318" s="162"/>
      <c r="I318" s="162"/>
    </row>
    <row r="319" spans="5:9" ht="12.75">
      <c r="E319" s="5"/>
      <c r="F319" s="5"/>
      <c r="G319" s="162"/>
      <c r="H319" s="162"/>
      <c r="I319" s="162"/>
    </row>
    <row r="320" spans="5:9" ht="12.75">
      <c r="E320" s="5"/>
      <c r="F320" s="5"/>
      <c r="G320" s="162"/>
      <c r="H320" s="162"/>
      <c r="I320" s="162"/>
    </row>
    <row r="321" spans="5:9" ht="12.75">
      <c r="E321" s="5"/>
      <c r="F321" s="5"/>
      <c r="G321" s="162"/>
      <c r="H321" s="162"/>
      <c r="I321" s="162"/>
    </row>
    <row r="322" spans="5:9" ht="12.75">
      <c r="E322" s="5"/>
      <c r="F322" s="5"/>
      <c r="G322" s="162"/>
      <c r="H322" s="162"/>
      <c r="I322" s="162"/>
    </row>
    <row r="323" spans="5:9" ht="12.75">
      <c r="E323" s="5"/>
      <c r="F323" s="5"/>
      <c r="G323" s="162"/>
      <c r="H323" s="162"/>
      <c r="I323" s="162"/>
    </row>
    <row r="324" spans="5:9" ht="12.75">
      <c r="E324" s="5"/>
      <c r="F324" s="5"/>
      <c r="G324" s="162"/>
      <c r="H324" s="162"/>
      <c r="I324" s="162"/>
    </row>
    <row r="325" spans="5:9" ht="12.75">
      <c r="E325" s="5"/>
      <c r="F325" s="5"/>
      <c r="G325" s="162"/>
      <c r="H325" s="162"/>
      <c r="I325" s="162"/>
    </row>
    <row r="326" spans="5:9" ht="12.75">
      <c r="E326" s="5"/>
      <c r="F326" s="5"/>
      <c r="G326" s="162"/>
      <c r="H326" s="162"/>
      <c r="I326" s="162"/>
    </row>
    <row r="327" spans="5:9" ht="12.75">
      <c r="E327" s="5"/>
      <c r="F327" s="5"/>
      <c r="G327" s="162"/>
      <c r="H327" s="162"/>
      <c r="I327" s="162"/>
    </row>
    <row r="328" spans="5:9" ht="12.75">
      <c r="E328" s="5"/>
      <c r="F328" s="5"/>
      <c r="G328" s="162"/>
      <c r="H328" s="162"/>
      <c r="I328" s="162"/>
    </row>
    <row r="329" spans="5:9" ht="12.75">
      <c r="E329" s="5"/>
      <c r="F329" s="5"/>
      <c r="G329" s="162"/>
      <c r="H329" s="162"/>
      <c r="I329" s="162"/>
    </row>
    <row r="330" spans="5:9" ht="12.75">
      <c r="E330" s="5"/>
      <c r="F330" s="5"/>
      <c r="G330" s="162"/>
      <c r="H330" s="162"/>
      <c r="I330" s="162"/>
    </row>
    <row r="331" spans="5:9" ht="12.75">
      <c r="E331" s="5"/>
      <c r="F331" s="5"/>
      <c r="G331" s="162"/>
      <c r="H331" s="162"/>
      <c r="I331" s="162"/>
    </row>
    <row r="332" spans="5:9" ht="12.75">
      <c r="E332" s="5"/>
      <c r="F332" s="5"/>
      <c r="G332" s="162"/>
      <c r="H332" s="162"/>
      <c r="I332" s="162"/>
    </row>
    <row r="333" spans="7:9" ht="12.75">
      <c r="G333" s="162"/>
      <c r="H333" s="162"/>
      <c r="I333" s="162"/>
    </row>
    <row r="334" spans="7:9" ht="12.75">
      <c r="G334" s="162"/>
      <c r="H334" s="162"/>
      <c r="I334" s="162"/>
    </row>
    <row r="335" spans="7:9" ht="12.75">
      <c r="G335" s="162"/>
      <c r="H335" s="162"/>
      <c r="I335" s="162"/>
    </row>
    <row r="336" spans="7:9" ht="12.75">
      <c r="G336" s="5"/>
      <c r="H336" s="5"/>
      <c r="I336" s="5"/>
    </row>
    <row r="337" spans="7:9" ht="12.75">
      <c r="G337" s="5"/>
      <c r="H337" s="5"/>
      <c r="I337" s="5"/>
    </row>
    <row r="338" spans="7:9" ht="12.75">
      <c r="G338" s="5"/>
      <c r="H338" s="5"/>
      <c r="I338" s="5"/>
    </row>
    <row r="339" spans="7:9" ht="12.75">
      <c r="G339" s="5"/>
      <c r="H339" s="5"/>
      <c r="I339" s="5"/>
    </row>
    <row r="340" spans="7:9" ht="12.75">
      <c r="G340" s="5"/>
      <c r="H340" s="5"/>
      <c r="I340" s="5"/>
    </row>
    <row r="341" spans="7:9" ht="12.75">
      <c r="G341" s="5"/>
      <c r="H341" s="5"/>
      <c r="I341" s="5"/>
    </row>
    <row r="342" spans="7:9" ht="12.75">
      <c r="G342" s="5"/>
      <c r="H342" s="5"/>
      <c r="I342" s="5"/>
    </row>
    <row r="343" spans="7:9" ht="12.75">
      <c r="G343" s="5"/>
      <c r="H343" s="5"/>
      <c r="I343" s="5"/>
    </row>
    <row r="344" spans="7:9" ht="12.75">
      <c r="G344" s="5"/>
      <c r="H344" s="5"/>
      <c r="I344" s="5"/>
    </row>
    <row r="345" spans="7:9" ht="12.75">
      <c r="G345" s="5"/>
      <c r="H345" s="5"/>
      <c r="I345" s="5"/>
    </row>
    <row r="346" spans="7:9" ht="12.75">
      <c r="G346" s="5"/>
      <c r="H346" s="5"/>
      <c r="I346" s="5"/>
    </row>
    <row r="347" spans="7:9" ht="12.75">
      <c r="G347" s="5"/>
      <c r="H347" s="5"/>
      <c r="I347" s="5"/>
    </row>
    <row r="348" spans="7:9" ht="12.75">
      <c r="G348" s="5"/>
      <c r="H348" s="5"/>
      <c r="I348" s="5"/>
    </row>
    <row r="349" spans="7:9" ht="12.75">
      <c r="G349" s="5"/>
      <c r="H349" s="5"/>
      <c r="I349" s="5"/>
    </row>
    <row r="350" spans="7:9" ht="12.75">
      <c r="G350" s="5"/>
      <c r="H350" s="5"/>
      <c r="I350" s="5"/>
    </row>
    <row r="351" spans="7:9" ht="12.75">
      <c r="G351" s="5"/>
      <c r="H351" s="5"/>
      <c r="I351" s="5"/>
    </row>
    <row r="352" spans="7:9" ht="12.75">
      <c r="G352" s="5"/>
      <c r="H352" s="5"/>
      <c r="I352" s="5"/>
    </row>
    <row r="353" spans="7:9" ht="12.75">
      <c r="G353" s="5"/>
      <c r="H353" s="5"/>
      <c r="I353" s="5"/>
    </row>
  </sheetData>
  <sheetProtection password="F451" sheet="1" objects="1" scenarios="1"/>
  <mergeCells count="18">
    <mergeCell ref="A179:G179"/>
    <mergeCell ref="B3:G3"/>
    <mergeCell ref="A2:I2"/>
    <mergeCell ref="A4:I4"/>
    <mergeCell ref="A6:I6"/>
    <mergeCell ref="A7:I7"/>
    <mergeCell ref="A176:C176"/>
    <mergeCell ref="A177:C177"/>
    <mergeCell ref="H10:I10"/>
    <mergeCell ref="G176:I176"/>
    <mergeCell ref="F10:G10"/>
    <mergeCell ref="A178:C178"/>
    <mergeCell ref="G178:I178"/>
    <mergeCell ref="G177:I177"/>
    <mergeCell ref="B10:B11"/>
    <mergeCell ref="C10:C11"/>
    <mergeCell ref="D10:D11"/>
    <mergeCell ref="E10:E11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scale="80" r:id="rId3"/>
  <headerFooter alignWithMargins="0">
    <oddFooter>&amp;CPágina &amp;P de &amp;N</oddFooter>
  </headerFooter>
  <legacyDrawing r:id="rId2"/>
  <oleObjects>
    <oleObject progId="Word.Picture.8" shapeId="19870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C25" sqref="C25"/>
    </sheetView>
  </sheetViews>
  <sheetFormatPr defaultColWidth="9.140625" defaultRowHeight="12.75"/>
  <cols>
    <col min="1" max="1" width="4.7109375" style="187" customWidth="1"/>
    <col min="2" max="2" width="37.421875" style="187" customWidth="1"/>
    <col min="3" max="3" width="12.7109375" style="187" customWidth="1"/>
    <col min="4" max="4" width="11.140625" style="187" customWidth="1"/>
    <col min="5" max="8" width="10.7109375" style="187" customWidth="1"/>
    <col min="9" max="10" width="11.140625" style="187" customWidth="1"/>
    <col min="11" max="16384" width="9.140625" style="187" customWidth="1"/>
  </cols>
  <sheetData>
    <row r="1" spans="1:9" ht="12.75">
      <c r="A1" s="6"/>
      <c r="B1" s="6"/>
      <c r="C1" s="6"/>
      <c r="D1" s="6"/>
      <c r="E1" s="6"/>
      <c r="F1" s="6"/>
      <c r="G1" s="3"/>
      <c r="H1" s="3"/>
      <c r="I1" s="3"/>
    </row>
    <row r="2" spans="1:9" ht="30" customHeight="1">
      <c r="A2" s="188"/>
      <c r="B2" s="306" t="s">
        <v>50</v>
      </c>
      <c r="C2" s="306"/>
      <c r="D2" s="306"/>
      <c r="E2" s="306"/>
      <c r="F2" s="306"/>
      <c r="G2" s="306"/>
      <c r="H2" s="306"/>
      <c r="I2" s="306"/>
    </row>
    <row r="3" spans="1:9" ht="12.75">
      <c r="A3" s="15"/>
      <c r="B3" s="264"/>
      <c r="C3" s="264"/>
      <c r="D3" s="264"/>
      <c r="E3" s="264"/>
      <c r="F3" s="264"/>
      <c r="G3" s="264"/>
      <c r="H3" s="264"/>
      <c r="I3" s="264"/>
    </row>
    <row r="4" spans="1:9" ht="12.75">
      <c r="A4" s="15"/>
      <c r="B4" s="15"/>
      <c r="C4" s="15"/>
      <c r="D4" s="15"/>
      <c r="E4" s="15"/>
      <c r="F4" s="15"/>
      <c r="G4" s="15"/>
      <c r="H4" s="15"/>
      <c r="I4" s="15"/>
    </row>
    <row r="5" spans="1:9" ht="23.25">
      <c r="A5" s="265" t="s">
        <v>85</v>
      </c>
      <c r="B5" s="265"/>
      <c r="C5" s="265"/>
      <c r="D5" s="265"/>
      <c r="E5" s="265"/>
      <c r="F5" s="265"/>
      <c r="G5" s="265"/>
      <c r="H5" s="265"/>
      <c r="I5" s="265"/>
    </row>
    <row r="6" spans="1:9" ht="9.75" customHeight="1">
      <c r="A6" s="17"/>
      <c r="B6" s="17"/>
      <c r="C6" s="17"/>
      <c r="D6" s="17"/>
      <c r="E6" s="17"/>
      <c r="F6" s="17"/>
      <c r="G6" s="17"/>
      <c r="H6" s="17"/>
      <c r="I6" s="17"/>
    </row>
    <row r="7" spans="1:9" ht="15.75">
      <c r="A7" s="302" t="s">
        <v>156</v>
      </c>
      <c r="B7" s="302"/>
      <c r="C7" s="302"/>
      <c r="D7" s="302"/>
      <c r="E7" s="302"/>
      <c r="F7" s="302"/>
      <c r="G7" s="302"/>
      <c r="H7" s="302"/>
      <c r="I7" s="302"/>
    </row>
    <row r="8" spans="1:9" ht="15.75">
      <c r="A8" s="302" t="s">
        <v>168</v>
      </c>
      <c r="B8" s="302"/>
      <c r="C8" s="302"/>
      <c r="D8" s="302"/>
      <c r="E8" s="302"/>
      <c r="F8" s="302"/>
      <c r="G8" s="302"/>
      <c r="H8" s="302"/>
      <c r="I8" s="302"/>
    </row>
    <row r="9" spans="1:9" ht="15.75">
      <c r="A9" s="25"/>
      <c r="B9" s="25"/>
      <c r="C9" s="25"/>
      <c r="D9" s="25"/>
      <c r="E9" s="25"/>
      <c r="F9" s="25"/>
      <c r="G9" s="25"/>
      <c r="H9" s="25"/>
      <c r="I9" s="25"/>
    </row>
    <row r="10" spans="1:9" ht="15.75" customHeight="1">
      <c r="A10" s="252"/>
      <c r="B10" s="252"/>
      <c r="C10" s="252"/>
      <c r="D10" s="252"/>
      <c r="E10" s="252"/>
      <c r="F10" s="252"/>
      <c r="G10" s="253" t="s">
        <v>434</v>
      </c>
      <c r="H10" s="255">
        <f>VESTIÁRIO!H9</f>
        <v>0</v>
      </c>
      <c r="I10" s="252"/>
    </row>
    <row r="11" spans="1:9" ht="12.75">
      <c r="A11" s="50" t="s">
        <v>0</v>
      </c>
      <c r="B11" s="190" t="s">
        <v>86</v>
      </c>
      <c r="C11" s="190" t="s">
        <v>87</v>
      </c>
      <c r="D11" s="190" t="s">
        <v>37</v>
      </c>
      <c r="E11" s="190" t="s">
        <v>88</v>
      </c>
      <c r="F11" s="190" t="s">
        <v>89</v>
      </c>
      <c r="G11" s="190" t="s">
        <v>39</v>
      </c>
      <c r="H11" s="190" t="s">
        <v>40</v>
      </c>
      <c r="I11" s="190" t="s">
        <v>42</v>
      </c>
    </row>
    <row r="12" spans="1:9" ht="12.75">
      <c r="A12" s="191">
        <v>1</v>
      </c>
      <c r="B12" s="53" t="s">
        <v>1</v>
      </c>
      <c r="C12" s="251">
        <f>ROUND(VESTIÁRIO!I14,2)</f>
        <v>78.44</v>
      </c>
      <c r="D12" s="192">
        <f aca="true" t="shared" si="0" ref="D12:D25">C12/$C$27</f>
        <v>0.0019152089250728268</v>
      </c>
      <c r="E12" s="193">
        <v>1</v>
      </c>
      <c r="F12" s="193"/>
      <c r="G12" s="193"/>
      <c r="H12" s="193"/>
      <c r="I12" s="193">
        <f aca="true" t="shared" si="1" ref="I12:I24">SUM(E12:H12)</f>
        <v>1</v>
      </c>
    </row>
    <row r="13" spans="1:9" ht="12.75">
      <c r="A13" s="52">
        <v>2</v>
      </c>
      <c r="B13" s="53" t="s">
        <v>90</v>
      </c>
      <c r="C13" s="5">
        <f>ROUND(VESTIÁRIO!I27,2)</f>
        <v>5449.37</v>
      </c>
      <c r="D13" s="192">
        <f t="shared" si="0"/>
        <v>0.13305306042866025</v>
      </c>
      <c r="E13" s="193">
        <v>1</v>
      </c>
      <c r="F13" s="193"/>
      <c r="G13" s="193"/>
      <c r="H13" s="193"/>
      <c r="I13" s="193">
        <f t="shared" si="1"/>
        <v>1</v>
      </c>
    </row>
    <row r="14" spans="1:9" ht="12.75">
      <c r="A14" s="191">
        <v>3</v>
      </c>
      <c r="B14" s="53" t="s">
        <v>61</v>
      </c>
      <c r="C14" s="5">
        <f>VESTIÁRIO!I34</f>
        <v>3558.1741</v>
      </c>
      <c r="D14" s="192">
        <f t="shared" si="0"/>
        <v>0.08687719012344433</v>
      </c>
      <c r="E14" s="193">
        <v>1</v>
      </c>
      <c r="F14" s="193"/>
      <c r="G14" s="193"/>
      <c r="H14" s="193"/>
      <c r="I14" s="193">
        <f t="shared" si="1"/>
        <v>1</v>
      </c>
    </row>
    <row r="15" spans="1:9" ht="12.75">
      <c r="A15" s="52">
        <v>4</v>
      </c>
      <c r="B15" s="53" t="s">
        <v>63</v>
      </c>
      <c r="C15" s="5">
        <f>VESTIÁRIO!I39</f>
        <v>6755.4408</v>
      </c>
      <c r="D15" s="192">
        <f t="shared" si="0"/>
        <v>0.16494238287813767</v>
      </c>
      <c r="E15" s="193">
        <v>1</v>
      </c>
      <c r="F15" s="193"/>
      <c r="G15" s="193"/>
      <c r="H15" s="193"/>
      <c r="I15" s="193">
        <f t="shared" si="1"/>
        <v>1</v>
      </c>
    </row>
    <row r="16" spans="1:9" ht="12.75">
      <c r="A16" s="191">
        <v>5</v>
      </c>
      <c r="B16" s="53" t="s">
        <v>64</v>
      </c>
      <c r="C16" s="5">
        <f>VESTIÁRIO!I45</f>
        <v>2082.2300000000005</v>
      </c>
      <c r="D16" s="192">
        <f t="shared" si="0"/>
        <v>0.05084020244842419</v>
      </c>
      <c r="E16" s="193"/>
      <c r="F16" s="193">
        <v>1</v>
      </c>
      <c r="G16" s="193"/>
      <c r="H16" s="193"/>
      <c r="I16" s="193">
        <f t="shared" si="1"/>
        <v>1</v>
      </c>
    </row>
    <row r="17" spans="1:9" ht="12.75">
      <c r="A17" s="52">
        <v>6</v>
      </c>
      <c r="B17" s="53" t="s">
        <v>30</v>
      </c>
      <c r="C17" s="5">
        <f>VESTIÁRIO!I56</f>
        <v>3367.73</v>
      </c>
      <c r="D17" s="192">
        <f t="shared" si="0"/>
        <v>0.08222726355476175</v>
      </c>
      <c r="E17" s="193"/>
      <c r="F17" s="193">
        <v>0.6</v>
      </c>
      <c r="G17" s="193">
        <v>0.4</v>
      </c>
      <c r="H17" s="193"/>
      <c r="I17" s="193">
        <f t="shared" si="1"/>
        <v>1</v>
      </c>
    </row>
    <row r="18" spans="1:9" ht="12.75">
      <c r="A18" s="191">
        <v>7</v>
      </c>
      <c r="B18" s="53" t="s">
        <v>66</v>
      </c>
      <c r="C18" s="5">
        <f>VESTIÁRIO!I64</f>
        <v>5843.965099999999</v>
      </c>
      <c r="D18" s="192">
        <f t="shared" si="0"/>
        <v>0.14268758436173018</v>
      </c>
      <c r="E18" s="193"/>
      <c r="F18" s="193">
        <v>0.7</v>
      </c>
      <c r="G18" s="193">
        <v>0.3</v>
      </c>
      <c r="H18" s="193"/>
      <c r="I18" s="193">
        <f t="shared" si="1"/>
        <v>1</v>
      </c>
    </row>
    <row r="19" spans="1:9" ht="12.75">
      <c r="A19" s="52">
        <v>8</v>
      </c>
      <c r="B19" s="53" t="s">
        <v>70</v>
      </c>
      <c r="C19" s="5">
        <f>VESTIÁRIO!I72</f>
        <v>2653.1196</v>
      </c>
      <c r="D19" s="192">
        <f t="shared" si="0"/>
        <v>0.06477917309033208</v>
      </c>
      <c r="E19" s="193">
        <v>0.25</v>
      </c>
      <c r="F19" s="193"/>
      <c r="G19" s="193">
        <v>0.75</v>
      </c>
      <c r="H19" s="193"/>
      <c r="I19" s="193">
        <f t="shared" si="1"/>
        <v>1</v>
      </c>
    </row>
    <row r="20" spans="1:9" ht="12.75">
      <c r="A20" s="191">
        <v>9</v>
      </c>
      <c r="B20" s="53" t="s">
        <v>41</v>
      </c>
      <c r="C20" s="5">
        <f>VESTIÁRIO!I76</f>
        <v>119.70000000000002</v>
      </c>
      <c r="D20" s="192">
        <f t="shared" si="0"/>
        <v>0.0029226224927488198</v>
      </c>
      <c r="E20" s="193"/>
      <c r="F20" s="193"/>
      <c r="G20" s="193"/>
      <c r="H20" s="193">
        <v>1</v>
      </c>
      <c r="I20" s="193">
        <f t="shared" si="1"/>
        <v>1</v>
      </c>
    </row>
    <row r="21" spans="1:9" ht="12.75">
      <c r="A21" s="52">
        <v>10</v>
      </c>
      <c r="B21" s="53" t="s">
        <v>35</v>
      </c>
      <c r="C21" s="5">
        <f>VESTIÁRIO!I82</f>
        <v>1798.1410999999998</v>
      </c>
      <c r="D21" s="192">
        <f t="shared" si="0"/>
        <v>0.04390382309102843</v>
      </c>
      <c r="E21" s="193"/>
      <c r="F21" s="193"/>
      <c r="G21" s="193"/>
      <c r="H21" s="193">
        <v>1</v>
      </c>
      <c r="I21" s="193">
        <f t="shared" si="1"/>
        <v>1</v>
      </c>
    </row>
    <row r="22" spans="1:9" ht="12.75">
      <c r="A22" s="191">
        <v>11</v>
      </c>
      <c r="B22" s="53" t="s">
        <v>91</v>
      </c>
      <c r="C22" s="5">
        <f>VESTIÁRIO!I140</f>
        <v>4973.1</v>
      </c>
      <c r="D22" s="192">
        <f t="shared" si="0"/>
        <v>0.12142434351452927</v>
      </c>
      <c r="E22" s="193">
        <v>0.2</v>
      </c>
      <c r="F22" s="193">
        <v>0.4</v>
      </c>
      <c r="G22" s="193">
        <v>0.4</v>
      </c>
      <c r="H22" s="193"/>
      <c r="I22" s="193">
        <f t="shared" si="1"/>
        <v>1</v>
      </c>
    </row>
    <row r="23" spans="1:9" ht="12.75">
      <c r="A23" s="52">
        <v>12</v>
      </c>
      <c r="B23" s="53" t="s">
        <v>77</v>
      </c>
      <c r="C23" s="5">
        <f>VESTIÁRIO!I167</f>
        <v>4006.9199999999996</v>
      </c>
      <c r="D23" s="192">
        <f t="shared" si="0"/>
        <v>0.09783387233621635</v>
      </c>
      <c r="E23" s="193"/>
      <c r="F23" s="193"/>
      <c r="G23" s="193">
        <v>1</v>
      </c>
      <c r="H23" s="193"/>
      <c r="I23" s="193">
        <f t="shared" si="1"/>
        <v>1</v>
      </c>
    </row>
    <row r="24" spans="1:9" ht="12.75">
      <c r="A24" s="52">
        <v>13</v>
      </c>
      <c r="B24" s="53" t="s">
        <v>145</v>
      </c>
      <c r="C24" s="5">
        <f>VESTIÁRIO!I171</f>
        <v>216</v>
      </c>
      <c r="D24" s="192">
        <f t="shared" si="0"/>
        <v>0.0052739052500730575</v>
      </c>
      <c r="E24" s="193"/>
      <c r="F24" s="193"/>
      <c r="G24" s="193"/>
      <c r="H24" s="193">
        <v>1</v>
      </c>
      <c r="I24" s="193">
        <f t="shared" si="1"/>
        <v>1</v>
      </c>
    </row>
    <row r="25" spans="1:9" ht="12.75">
      <c r="A25" s="191">
        <v>13</v>
      </c>
      <c r="B25" s="53" t="s">
        <v>78</v>
      </c>
      <c r="C25" s="5">
        <f>VESTIÁRIO!I175</f>
        <v>54.02700000000001</v>
      </c>
      <c r="D25" s="192">
        <f t="shared" si="0"/>
        <v>0.0013191355506745237</v>
      </c>
      <c r="E25" s="50"/>
      <c r="F25" s="50"/>
      <c r="G25" s="50"/>
      <c r="H25" s="193">
        <v>1</v>
      </c>
      <c r="I25" s="193">
        <f>SUM(H25)</f>
        <v>1</v>
      </c>
    </row>
    <row r="26" spans="1:10" ht="12.75">
      <c r="A26" s="304" t="s">
        <v>92</v>
      </c>
      <c r="B26" s="305"/>
      <c r="C26" s="9"/>
      <c r="D26" s="195">
        <f>SUM(D12:D25)</f>
        <v>0.9999997680458338</v>
      </c>
      <c r="E26" s="195">
        <f>E12*$D$12+E13*$D$13+E14*$D$14+E15*$D$15+E16*$D$16+E17*$D$17+E18*$D$18+E19*$D$19+E20*$D$20+E21*$D$21+E22*$D$22+E23*$D$23+E24*$D$24+E25*$D$25</f>
        <v>0.4272675043308039</v>
      </c>
      <c r="F26" s="195">
        <f>F12*$D$12+F13*$D$13+F14*$D$14+F15*$D$15+F16*$D$16+F17*$D$17+F18*$D$18+F19*$D$19+F20*$D$20+F21*$D$21+F22*$D$22+F23*$D$23+F24*$D$24+F25*$D$25</f>
        <v>0.24862760704030407</v>
      </c>
      <c r="G26" s="195">
        <f>G12*$D$12+G13*$D$13+G14*$D$14+G15*$D$15+G16*$D$16+G17*$D$17+G18*$D$18+G19*$D$19+G20*$D$20+G21*$D$21+G22*$D$22+G23*$D$23+G24*$D$24+G25*$D$25</f>
        <v>0.2706851702902009</v>
      </c>
      <c r="H26" s="195">
        <f>H12*$D$12+H13*$D$13+H14*$D$14+H15*$D$15+H16*$D$16+H17*$D$17+H18*$D$18+H19*$D$19+H20*$D$20+H21*$D$21+H22*$D$22+H23*$D$23+H24*$D$24+H25*$D$25</f>
        <v>0.05341948638452483</v>
      </c>
      <c r="I26" s="195">
        <f>I12*$D$12+I13*$D$13+I14*$D$14+I15*$D$15+I16*$D$16+I17*$D$17+I18*$D$18+I19*$D$19+I20*$D$20+I21*$D$21+I22*$D$22+I23*$D$23+I24*$D$24+I25*$D$25</f>
        <v>0.9999997680458338</v>
      </c>
      <c r="J26" s="196" t="s">
        <v>19</v>
      </c>
    </row>
    <row r="27" spans="1:10" ht="12.75">
      <c r="A27" s="304" t="s">
        <v>93</v>
      </c>
      <c r="B27" s="305"/>
      <c r="C27" s="5">
        <f>VESTIÁRIO!G178</f>
        <v>40956.36720000001</v>
      </c>
      <c r="D27" s="56"/>
      <c r="E27" s="49">
        <f>E26*$C$27</f>
        <v>17499.3248</v>
      </c>
      <c r="F27" s="49">
        <f>F26*$C$27</f>
        <v>10182.88357</v>
      </c>
      <c r="G27" s="49">
        <f>G26*$C$27</f>
        <v>11086.28123</v>
      </c>
      <c r="H27" s="49">
        <f>H26*$C$27</f>
        <v>2187.8680999999997</v>
      </c>
      <c r="I27" s="49">
        <f>I26*$C$27</f>
        <v>40956.3577</v>
      </c>
      <c r="J27" s="197" t="s">
        <v>19</v>
      </c>
    </row>
    <row r="28" spans="2:9" ht="12.75">
      <c r="B28" s="289"/>
      <c r="C28" s="289"/>
      <c r="D28" s="289"/>
      <c r="E28" s="289"/>
      <c r="F28" s="289"/>
      <c r="G28" s="289"/>
      <c r="H28" s="289"/>
      <c r="I28" s="289"/>
    </row>
  </sheetData>
  <sheetProtection password="F451" sheet="1" objects="1" scenarios="1"/>
  <mergeCells count="8">
    <mergeCell ref="B2:I2"/>
    <mergeCell ref="B3:I3"/>
    <mergeCell ref="A5:I5"/>
    <mergeCell ref="A7:I7"/>
    <mergeCell ref="B28:I28"/>
    <mergeCell ref="A8:I8"/>
    <mergeCell ref="A26:B26"/>
    <mergeCell ref="A27:B2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B1">
      <selection activeCell="C25" sqref="C25"/>
    </sheetView>
  </sheetViews>
  <sheetFormatPr defaultColWidth="9.140625" defaultRowHeight="12.75"/>
  <cols>
    <col min="1" max="1" width="4.7109375" style="187" customWidth="1"/>
    <col min="2" max="2" width="37.421875" style="187" customWidth="1"/>
    <col min="3" max="3" width="12.7109375" style="187" customWidth="1"/>
    <col min="4" max="4" width="11.140625" style="187" customWidth="1"/>
    <col min="5" max="8" width="10.7109375" style="187" customWidth="1"/>
    <col min="9" max="10" width="11.140625" style="187" customWidth="1"/>
    <col min="11" max="16384" width="9.140625" style="187" customWidth="1"/>
  </cols>
  <sheetData>
    <row r="1" spans="1:9" ht="12.75">
      <c r="A1" s="6"/>
      <c r="B1" s="6"/>
      <c r="C1" s="6"/>
      <c r="D1" s="6"/>
      <c r="E1" s="6"/>
      <c r="F1" s="6"/>
      <c r="G1" s="3"/>
      <c r="H1" s="3"/>
      <c r="I1" s="3"/>
    </row>
    <row r="2" spans="1:9" ht="30">
      <c r="A2" s="188"/>
      <c r="B2" s="306" t="s">
        <v>50</v>
      </c>
      <c r="C2" s="306"/>
      <c r="D2" s="306"/>
      <c r="E2" s="306"/>
      <c r="F2" s="306"/>
      <c r="G2" s="306"/>
      <c r="H2" s="306"/>
      <c r="I2" s="306"/>
    </row>
    <row r="3" spans="1:9" ht="12.75">
      <c r="A3" s="15"/>
      <c r="B3" s="264"/>
      <c r="C3" s="264"/>
      <c r="D3" s="264"/>
      <c r="E3" s="264"/>
      <c r="F3" s="264"/>
      <c r="G3" s="264"/>
      <c r="H3" s="264"/>
      <c r="I3" s="264"/>
    </row>
    <row r="4" spans="1:9" ht="15.75">
      <c r="A4" s="302" t="s">
        <v>175</v>
      </c>
      <c r="B4" s="302"/>
      <c r="C4" s="302"/>
      <c r="D4" s="302"/>
      <c r="E4" s="302"/>
      <c r="F4" s="302"/>
      <c r="G4" s="302"/>
      <c r="H4" s="302"/>
      <c r="I4" s="302"/>
    </row>
    <row r="5" spans="1:9" ht="15.75">
      <c r="A5" s="302" t="s">
        <v>94</v>
      </c>
      <c r="B5" s="302"/>
      <c r="C5" s="302"/>
      <c r="D5" s="302"/>
      <c r="E5" s="302"/>
      <c r="F5" s="302"/>
      <c r="G5" s="302"/>
      <c r="H5" s="302"/>
      <c r="I5" s="302"/>
    </row>
    <row r="6" spans="1:9" ht="15.75">
      <c r="A6" s="25"/>
      <c r="B6" s="25"/>
      <c r="C6" s="25"/>
      <c r="D6" s="25"/>
      <c r="E6" s="25"/>
      <c r="F6" s="25"/>
      <c r="G6" s="25"/>
      <c r="H6" s="25"/>
      <c r="I6" s="25"/>
    </row>
    <row r="7" spans="1:9" ht="23.25">
      <c r="A7" s="303" t="s">
        <v>85</v>
      </c>
      <c r="B7" s="303"/>
      <c r="C7" s="303"/>
      <c r="D7" s="303"/>
      <c r="E7" s="303"/>
      <c r="F7" s="303"/>
      <c r="G7" s="303"/>
      <c r="H7" s="303"/>
      <c r="I7" s="303"/>
    </row>
    <row r="8" spans="1:9" ht="15.75" customHeight="1">
      <c r="A8" s="29"/>
      <c r="B8" s="29"/>
      <c r="C8" s="29"/>
      <c r="D8" s="29"/>
      <c r="E8" s="29"/>
      <c r="F8" s="29"/>
      <c r="G8" s="28" t="s">
        <v>434</v>
      </c>
      <c r="H8" s="29"/>
      <c r="I8" s="29"/>
    </row>
    <row r="9" spans="1:9" ht="12.75">
      <c r="A9" s="59" t="s">
        <v>0</v>
      </c>
      <c r="B9" s="190" t="s">
        <v>86</v>
      </c>
      <c r="C9" s="190" t="s">
        <v>87</v>
      </c>
      <c r="D9" s="190" t="s">
        <v>37</v>
      </c>
      <c r="E9" s="190" t="s">
        <v>88</v>
      </c>
      <c r="F9" s="190" t="s">
        <v>89</v>
      </c>
      <c r="G9" s="190" t="s">
        <v>39</v>
      </c>
      <c r="H9" s="190" t="s">
        <v>40</v>
      </c>
      <c r="I9" s="190" t="s">
        <v>42</v>
      </c>
    </row>
    <row r="10" spans="1:9" ht="12.75">
      <c r="A10" s="59">
        <v>1</v>
      </c>
      <c r="B10" s="190" t="s">
        <v>176</v>
      </c>
      <c r="C10" s="190"/>
      <c r="D10" s="190"/>
      <c r="E10" s="190"/>
      <c r="F10" s="190"/>
      <c r="G10" s="190"/>
      <c r="H10" s="190"/>
      <c r="I10" s="190"/>
    </row>
    <row r="11" spans="1:9" ht="12.75">
      <c r="A11" s="191" t="s">
        <v>2</v>
      </c>
      <c r="B11" s="53" t="s">
        <v>1</v>
      </c>
      <c r="C11" s="49">
        <f>PISCINA!I14</f>
        <v>299.88</v>
      </c>
      <c r="D11" s="192">
        <f>C11/$C$44</f>
        <v>0.0022476043788657754</v>
      </c>
      <c r="E11" s="193">
        <v>1</v>
      </c>
      <c r="F11" s="193"/>
      <c r="G11" s="193"/>
      <c r="H11" s="193"/>
      <c r="I11" s="193">
        <f aca="true" t="shared" si="0" ref="I11:I24">SUM(E11:H11)</f>
        <v>1</v>
      </c>
    </row>
    <row r="12" spans="1:9" ht="12.75">
      <c r="A12" s="52" t="s">
        <v>128</v>
      </c>
      <c r="B12" s="53" t="s">
        <v>90</v>
      </c>
      <c r="C12" s="49">
        <f>PISCINA!I28</f>
        <v>16688.440000000002</v>
      </c>
      <c r="D12" s="192">
        <f aca="true" t="shared" si="1" ref="D12:D25">C12/$C$44</f>
        <v>0.12508006809536737</v>
      </c>
      <c r="E12" s="193">
        <v>1</v>
      </c>
      <c r="F12" s="193"/>
      <c r="G12" s="193"/>
      <c r="H12" s="193"/>
      <c r="I12" s="193">
        <f t="shared" si="0"/>
        <v>1</v>
      </c>
    </row>
    <row r="13" spans="1:9" ht="12.75">
      <c r="A13" s="191" t="s">
        <v>177</v>
      </c>
      <c r="B13" s="53" t="s">
        <v>61</v>
      </c>
      <c r="C13" s="49">
        <f>PISCINA!I34</f>
        <v>6197.29</v>
      </c>
      <c r="D13" s="192">
        <f t="shared" si="1"/>
        <v>0.04644876664366107</v>
      </c>
      <c r="E13" s="193">
        <v>0.7</v>
      </c>
      <c r="F13" s="193">
        <v>0.3</v>
      </c>
      <c r="G13" s="193"/>
      <c r="H13" s="193"/>
      <c r="I13" s="193">
        <f t="shared" si="0"/>
        <v>1</v>
      </c>
    </row>
    <row r="14" spans="1:9" ht="12.75">
      <c r="A14" s="52" t="s">
        <v>178</v>
      </c>
      <c r="B14" s="53" t="s">
        <v>63</v>
      </c>
      <c r="C14" s="49">
        <f>PISCINA!I41</f>
        <v>7155.76</v>
      </c>
      <c r="D14" s="192">
        <f t="shared" si="1"/>
        <v>0.05363251137159051</v>
      </c>
      <c r="E14" s="193"/>
      <c r="F14" s="193">
        <v>0.7</v>
      </c>
      <c r="G14" s="193">
        <v>0.3</v>
      </c>
      <c r="H14" s="193"/>
      <c r="I14" s="193">
        <f t="shared" si="0"/>
        <v>1</v>
      </c>
    </row>
    <row r="15" spans="1:9" ht="12.75">
      <c r="A15" s="191" t="s">
        <v>179</v>
      </c>
      <c r="B15" s="53" t="s">
        <v>64</v>
      </c>
      <c r="C15" s="49">
        <f>PISCINA!I48</f>
        <v>24755.489999999998</v>
      </c>
      <c r="D15" s="192">
        <f t="shared" si="1"/>
        <v>0.18554270950035986</v>
      </c>
      <c r="E15" s="193"/>
      <c r="F15" s="193">
        <v>0.5</v>
      </c>
      <c r="G15" s="193">
        <v>0.5</v>
      </c>
      <c r="H15" s="193"/>
      <c r="I15" s="193">
        <f t="shared" si="0"/>
        <v>1</v>
      </c>
    </row>
    <row r="16" spans="1:9" ht="12.75">
      <c r="A16" s="52" t="s">
        <v>180</v>
      </c>
      <c r="B16" s="53" t="s">
        <v>30</v>
      </c>
      <c r="C16" s="49">
        <f>PISCINA!I58</f>
        <v>5134.56</v>
      </c>
      <c r="D16" s="192">
        <f t="shared" si="1"/>
        <v>0.0384835919019243</v>
      </c>
      <c r="E16" s="193"/>
      <c r="F16" s="193">
        <v>0.6</v>
      </c>
      <c r="G16" s="193">
        <v>0.4</v>
      </c>
      <c r="H16" s="193"/>
      <c r="I16" s="193">
        <f t="shared" si="0"/>
        <v>1</v>
      </c>
    </row>
    <row r="17" spans="1:9" ht="12.75">
      <c r="A17" s="191" t="s">
        <v>181</v>
      </c>
      <c r="B17" s="53" t="s">
        <v>66</v>
      </c>
      <c r="C17" s="49">
        <f>PISCINA!I66</f>
        <v>8592.89</v>
      </c>
      <c r="D17" s="192">
        <f t="shared" si="1"/>
        <v>0.06440381883123894</v>
      </c>
      <c r="E17" s="193"/>
      <c r="F17" s="193">
        <v>0.65</v>
      </c>
      <c r="G17" s="193">
        <v>0.35</v>
      </c>
      <c r="H17" s="193"/>
      <c r="I17" s="193">
        <f t="shared" si="0"/>
        <v>1</v>
      </c>
    </row>
    <row r="18" spans="1:9" ht="12.75">
      <c r="A18" s="52" t="s">
        <v>182</v>
      </c>
      <c r="B18" s="53" t="s">
        <v>70</v>
      </c>
      <c r="C18" s="49">
        <f>PISCINA!I74</f>
        <v>4585.8099999999995</v>
      </c>
      <c r="D18" s="192">
        <f t="shared" si="1"/>
        <v>0.034370703736983</v>
      </c>
      <c r="E18" s="193"/>
      <c r="F18" s="193">
        <v>0.2</v>
      </c>
      <c r="G18" s="193">
        <v>0.8</v>
      </c>
      <c r="H18" s="193"/>
      <c r="I18" s="193">
        <f t="shared" si="0"/>
        <v>1</v>
      </c>
    </row>
    <row r="19" spans="1:9" ht="12.75">
      <c r="A19" s="191" t="s">
        <v>183</v>
      </c>
      <c r="B19" s="53" t="s">
        <v>41</v>
      </c>
      <c r="C19" s="49">
        <f>PISCINA!I78</f>
        <v>444.6</v>
      </c>
      <c r="D19" s="192">
        <f t="shared" si="1"/>
        <v>0.0033322826025200874</v>
      </c>
      <c r="E19" s="193"/>
      <c r="F19" s="193"/>
      <c r="G19" s="193"/>
      <c r="H19" s="193">
        <v>1</v>
      </c>
      <c r="I19" s="193">
        <f t="shared" si="0"/>
        <v>1</v>
      </c>
    </row>
    <row r="20" spans="1:9" ht="12.75">
      <c r="A20" s="52" t="s">
        <v>184</v>
      </c>
      <c r="B20" s="53" t="s">
        <v>35</v>
      </c>
      <c r="C20" s="49">
        <f>PISCINA!I84</f>
        <v>2927.1499999999996</v>
      </c>
      <c r="D20" s="192">
        <f t="shared" si="1"/>
        <v>0.02193902613577749</v>
      </c>
      <c r="E20" s="193"/>
      <c r="F20" s="193"/>
      <c r="G20" s="193">
        <v>0.3</v>
      </c>
      <c r="H20" s="193">
        <v>0.7</v>
      </c>
      <c r="I20" s="193">
        <f t="shared" si="0"/>
        <v>1</v>
      </c>
    </row>
    <row r="21" spans="1:9" ht="12.75">
      <c r="A21" s="191" t="s">
        <v>185</v>
      </c>
      <c r="B21" s="53" t="s">
        <v>91</v>
      </c>
      <c r="C21" s="49">
        <f>PISCINA!I140</f>
        <v>3533.96</v>
      </c>
      <c r="D21" s="192">
        <f t="shared" si="1"/>
        <v>0.026487074732347928</v>
      </c>
      <c r="E21" s="193"/>
      <c r="F21" s="193">
        <v>0.35</v>
      </c>
      <c r="G21" s="193">
        <v>0.35</v>
      </c>
      <c r="H21" s="193">
        <v>0.3</v>
      </c>
      <c r="I21" s="193">
        <f t="shared" si="0"/>
        <v>1</v>
      </c>
    </row>
    <row r="22" spans="1:9" ht="12.75">
      <c r="A22" s="52" t="s">
        <v>186</v>
      </c>
      <c r="B22" s="53" t="s">
        <v>77</v>
      </c>
      <c r="C22" s="49">
        <f>PISCINA!I161</f>
        <v>2093.17</v>
      </c>
      <c r="D22" s="192">
        <f t="shared" si="1"/>
        <v>0.015688335526578882</v>
      </c>
      <c r="E22" s="193"/>
      <c r="F22" s="193">
        <v>0.2</v>
      </c>
      <c r="G22" s="193">
        <v>0.4</v>
      </c>
      <c r="H22" s="193">
        <v>0.4</v>
      </c>
      <c r="I22" s="193">
        <f t="shared" si="0"/>
        <v>1</v>
      </c>
    </row>
    <row r="23" spans="1:9" ht="12.75">
      <c r="A23" s="191" t="s">
        <v>187</v>
      </c>
      <c r="B23" s="53" t="s">
        <v>145</v>
      </c>
      <c r="C23" s="49">
        <f>PISCINA!I166</f>
        <v>450</v>
      </c>
      <c r="D23" s="192">
        <f t="shared" si="1"/>
        <v>0.00337275567056689</v>
      </c>
      <c r="E23" s="50"/>
      <c r="F23" s="193"/>
      <c r="G23" s="193">
        <v>1</v>
      </c>
      <c r="H23" s="193"/>
      <c r="I23" s="193">
        <f t="shared" si="0"/>
        <v>1</v>
      </c>
    </row>
    <row r="24" spans="1:9" ht="12.75">
      <c r="A24" s="52" t="s">
        <v>188</v>
      </c>
      <c r="B24" s="53" t="s">
        <v>155</v>
      </c>
      <c r="C24" s="49">
        <f>PISCINA!I170</f>
        <v>9400.14</v>
      </c>
      <c r="D24" s="192">
        <f t="shared" si="1"/>
        <v>0.07045416775360587</v>
      </c>
      <c r="E24" s="50"/>
      <c r="F24" s="193">
        <v>0.2</v>
      </c>
      <c r="G24" s="193">
        <v>0.8</v>
      </c>
      <c r="H24" s="193"/>
      <c r="I24" s="193">
        <f t="shared" si="0"/>
        <v>1</v>
      </c>
    </row>
    <row r="25" spans="1:9" ht="12.75">
      <c r="A25" s="191" t="s">
        <v>189</v>
      </c>
      <c r="B25" s="53" t="s">
        <v>78</v>
      </c>
      <c r="C25" s="49">
        <f>PISCINA!I174</f>
        <v>206.55</v>
      </c>
      <c r="D25" s="192">
        <f t="shared" si="1"/>
        <v>0.0015480948527902027</v>
      </c>
      <c r="E25" s="50"/>
      <c r="F25" s="50"/>
      <c r="G25" s="50"/>
      <c r="H25" s="193">
        <v>1</v>
      </c>
      <c r="I25" s="193">
        <f>SUM(H25)</f>
        <v>1</v>
      </c>
    </row>
    <row r="26" spans="1:9" ht="12.75">
      <c r="A26" s="194"/>
      <c r="B26" s="256"/>
      <c r="C26" s="49"/>
      <c r="D26" s="192"/>
      <c r="E26" s="50"/>
      <c r="F26" s="50"/>
      <c r="G26" s="50"/>
      <c r="H26" s="193"/>
      <c r="I26" s="193"/>
    </row>
    <row r="27" spans="1:9" ht="12.75">
      <c r="A27" s="257">
        <v>2</v>
      </c>
      <c r="B27" s="315" t="s">
        <v>190</v>
      </c>
      <c r="C27" s="315"/>
      <c r="D27" s="316"/>
      <c r="E27" s="50"/>
      <c r="F27" s="50"/>
      <c r="G27" s="50"/>
      <c r="H27" s="193"/>
      <c r="I27" s="193"/>
    </row>
    <row r="28" spans="1:9" ht="12.75">
      <c r="A28" s="191" t="s">
        <v>4</v>
      </c>
      <c r="B28" s="53" t="s">
        <v>1</v>
      </c>
      <c r="C28" s="49">
        <f>VESTIÁRIO!I14</f>
        <v>78.4392</v>
      </c>
      <c r="D28" s="192">
        <f aca="true" t="shared" si="2" ref="D28:D41">C28/$C$44</f>
        <v>0.0005879027924327342</v>
      </c>
      <c r="E28" s="193">
        <v>1</v>
      </c>
      <c r="F28" s="193"/>
      <c r="G28" s="193"/>
      <c r="H28" s="193"/>
      <c r="I28" s="193">
        <f aca="true" t="shared" si="3" ref="I28:I40">SUM(E28:H28)</f>
        <v>1</v>
      </c>
    </row>
    <row r="29" spans="1:9" ht="12.75">
      <c r="A29" s="52" t="s">
        <v>6</v>
      </c>
      <c r="B29" s="53" t="s">
        <v>90</v>
      </c>
      <c r="C29" s="49">
        <f>VESTIÁRIO!I27</f>
        <v>5449.3743</v>
      </c>
      <c r="D29" s="192">
        <f t="shared" si="2"/>
        <v>0.04084312904748107</v>
      </c>
      <c r="E29" s="193">
        <v>1</v>
      </c>
      <c r="F29" s="193"/>
      <c r="G29" s="193"/>
      <c r="H29" s="193"/>
      <c r="I29" s="193">
        <f t="shared" si="3"/>
        <v>1</v>
      </c>
    </row>
    <row r="30" spans="1:9" ht="12.75">
      <c r="A30" s="191" t="s">
        <v>8</v>
      </c>
      <c r="B30" s="53" t="s">
        <v>61</v>
      </c>
      <c r="C30" s="49">
        <f>VESTIÁRIO!I34</f>
        <v>3558.1741</v>
      </c>
      <c r="D30" s="192">
        <f t="shared" si="2"/>
        <v>0.02666855971697609</v>
      </c>
      <c r="E30" s="193">
        <v>1</v>
      </c>
      <c r="F30" s="193"/>
      <c r="G30" s="193"/>
      <c r="H30" s="193"/>
      <c r="I30" s="193">
        <f t="shared" si="3"/>
        <v>1</v>
      </c>
    </row>
    <row r="31" spans="1:9" ht="12.75">
      <c r="A31" s="52" t="s">
        <v>9</v>
      </c>
      <c r="B31" s="53" t="s">
        <v>63</v>
      </c>
      <c r="C31" s="49">
        <f>VESTIÁRIO!I39</f>
        <v>6755.4408</v>
      </c>
      <c r="D31" s="192">
        <f t="shared" si="2"/>
        <v>0.05063211392306429</v>
      </c>
      <c r="E31" s="193">
        <v>1</v>
      </c>
      <c r="F31" s="193"/>
      <c r="G31" s="193"/>
      <c r="H31" s="193"/>
      <c r="I31" s="193">
        <f t="shared" si="3"/>
        <v>1</v>
      </c>
    </row>
    <row r="32" spans="1:9" ht="12.75">
      <c r="A32" s="191" t="s">
        <v>10</v>
      </c>
      <c r="B32" s="53" t="s">
        <v>64</v>
      </c>
      <c r="C32" s="49">
        <f>VESTIÁRIO!I45</f>
        <v>2082.2300000000005</v>
      </c>
      <c r="D32" s="192">
        <f t="shared" si="2"/>
        <v>0.015606340088721105</v>
      </c>
      <c r="E32" s="193"/>
      <c r="F32" s="193">
        <v>1</v>
      </c>
      <c r="G32" s="193"/>
      <c r="H32" s="193"/>
      <c r="I32" s="193">
        <f t="shared" si="3"/>
        <v>1</v>
      </c>
    </row>
    <row r="33" spans="1:9" ht="12.75">
      <c r="A33" s="52" t="s">
        <v>11</v>
      </c>
      <c r="B33" s="53" t="s">
        <v>30</v>
      </c>
      <c r="C33" s="49">
        <f>VESTIÁRIO!I56</f>
        <v>3367.73</v>
      </c>
      <c r="D33" s="192">
        <f t="shared" si="2"/>
        <v>0.02524117878764052</v>
      </c>
      <c r="E33" s="193"/>
      <c r="F33" s="193">
        <v>0.6</v>
      </c>
      <c r="G33" s="193">
        <v>0.4</v>
      </c>
      <c r="H33" s="193"/>
      <c r="I33" s="193">
        <f t="shared" si="3"/>
        <v>1</v>
      </c>
    </row>
    <row r="34" spans="1:9" ht="12.75">
      <c r="A34" s="191" t="s">
        <v>12</v>
      </c>
      <c r="B34" s="53" t="s">
        <v>66</v>
      </c>
      <c r="C34" s="49">
        <f>VESTIÁRIO!I64</f>
        <v>5843.965099999999</v>
      </c>
      <c r="D34" s="192">
        <f t="shared" si="2"/>
        <v>0.04380059206582222</v>
      </c>
      <c r="E34" s="193"/>
      <c r="F34" s="193">
        <v>0.7</v>
      </c>
      <c r="G34" s="193">
        <v>0.3</v>
      </c>
      <c r="H34" s="193"/>
      <c r="I34" s="193">
        <f t="shared" si="3"/>
        <v>1</v>
      </c>
    </row>
    <row r="35" spans="1:9" ht="12.75">
      <c r="A35" s="52" t="s">
        <v>13</v>
      </c>
      <c r="B35" s="53" t="s">
        <v>70</v>
      </c>
      <c r="C35" s="49">
        <f>VESTIÁRIO!I72</f>
        <v>2653.1196</v>
      </c>
      <c r="D35" s="192">
        <f t="shared" si="2"/>
        <v>0.019885164834649242</v>
      </c>
      <c r="E35" s="193">
        <v>0.25</v>
      </c>
      <c r="F35" s="193"/>
      <c r="G35" s="193">
        <v>0.75</v>
      </c>
      <c r="H35" s="193"/>
      <c r="I35" s="193">
        <f t="shared" si="3"/>
        <v>1</v>
      </c>
    </row>
    <row r="36" spans="1:9" ht="12.75">
      <c r="A36" s="191" t="s">
        <v>126</v>
      </c>
      <c r="B36" s="53" t="s">
        <v>41</v>
      </c>
      <c r="C36" s="49">
        <f>VESTIÁRIO!I76</f>
        <v>119.70000000000002</v>
      </c>
      <c r="D36" s="192">
        <f t="shared" si="2"/>
        <v>0.0008971530083707929</v>
      </c>
      <c r="E36" s="193"/>
      <c r="F36" s="193"/>
      <c r="G36" s="193"/>
      <c r="H36" s="193">
        <v>1</v>
      </c>
      <c r="I36" s="193">
        <f t="shared" si="3"/>
        <v>1</v>
      </c>
    </row>
    <row r="37" spans="1:9" ht="12.75">
      <c r="A37" s="52" t="s">
        <v>127</v>
      </c>
      <c r="B37" s="53" t="s">
        <v>35</v>
      </c>
      <c r="C37" s="49">
        <f>VESTIÁRIO!I82</f>
        <v>1798.1410999999998</v>
      </c>
      <c r="D37" s="192">
        <f t="shared" si="2"/>
        <v>0.013477090203343077</v>
      </c>
      <c r="E37" s="193"/>
      <c r="F37" s="193"/>
      <c r="G37" s="193"/>
      <c r="H37" s="193">
        <v>1</v>
      </c>
      <c r="I37" s="193">
        <f t="shared" si="3"/>
        <v>1</v>
      </c>
    </row>
    <row r="38" spans="1:9" ht="12.75">
      <c r="A38" s="191" t="s">
        <v>191</v>
      </c>
      <c r="B38" s="53" t="s">
        <v>91</v>
      </c>
      <c r="C38" s="49">
        <f>VESTIÁRIO!I140</f>
        <v>4973.1</v>
      </c>
      <c r="D38" s="192">
        <f t="shared" si="2"/>
        <v>0.03727344716732489</v>
      </c>
      <c r="E38" s="193">
        <v>0.2</v>
      </c>
      <c r="F38" s="193">
        <v>0.4</v>
      </c>
      <c r="G38" s="193">
        <v>0.4</v>
      </c>
      <c r="H38" s="193"/>
      <c r="I38" s="193">
        <f t="shared" si="3"/>
        <v>1</v>
      </c>
    </row>
    <row r="39" spans="1:9" ht="12.75">
      <c r="A39" s="52" t="s">
        <v>192</v>
      </c>
      <c r="B39" s="53" t="s">
        <v>77</v>
      </c>
      <c r="C39" s="49">
        <f>VESTIÁRIO!I167</f>
        <v>4006.9199999999996</v>
      </c>
      <c r="D39" s="192">
        <f t="shared" si="2"/>
        <v>0.030031915892239736</v>
      </c>
      <c r="E39" s="193"/>
      <c r="F39" s="193"/>
      <c r="G39" s="193">
        <v>1</v>
      </c>
      <c r="H39" s="193"/>
      <c r="I39" s="193">
        <f t="shared" si="3"/>
        <v>1</v>
      </c>
    </row>
    <row r="40" spans="1:9" ht="12.75">
      <c r="A40" s="52" t="s">
        <v>193</v>
      </c>
      <c r="B40" s="53" t="s">
        <v>145</v>
      </c>
      <c r="C40" s="49">
        <f>VESTIÁRIO!I171</f>
        <v>216</v>
      </c>
      <c r="D40" s="192">
        <f t="shared" si="2"/>
        <v>0.0016189227218721073</v>
      </c>
      <c r="E40" s="193"/>
      <c r="F40" s="193"/>
      <c r="G40" s="193"/>
      <c r="H40" s="193">
        <v>1</v>
      </c>
      <c r="I40" s="193">
        <f t="shared" si="3"/>
        <v>1</v>
      </c>
    </row>
    <row r="41" spans="1:9" ht="12.75">
      <c r="A41" s="52" t="s">
        <v>401</v>
      </c>
      <c r="B41" s="53" t="s">
        <v>78</v>
      </c>
      <c r="C41" s="49">
        <f>VESTIÁRIO!I175</f>
        <v>54.02700000000001</v>
      </c>
      <c r="D41" s="192">
        <f t="shared" si="2"/>
        <v>0.0004049330458082609</v>
      </c>
      <c r="E41" s="50"/>
      <c r="F41" s="50"/>
      <c r="G41" s="50"/>
      <c r="H41" s="193">
        <v>1</v>
      </c>
      <c r="I41" s="193">
        <f>SUM(H41)</f>
        <v>1</v>
      </c>
    </row>
    <row r="42" spans="1:9" ht="12.75">
      <c r="A42" s="194"/>
      <c r="B42" s="256"/>
      <c r="C42" s="49"/>
      <c r="D42" s="192"/>
      <c r="E42" s="50"/>
      <c r="F42" s="50"/>
      <c r="G42" s="50"/>
      <c r="H42" s="193"/>
      <c r="I42" s="193"/>
    </row>
    <row r="43" spans="1:10" ht="12.75">
      <c r="A43" s="304" t="s">
        <v>92</v>
      </c>
      <c r="B43" s="305"/>
      <c r="C43" s="50"/>
      <c r="D43" s="195">
        <f>SUM(D11:D41)</f>
        <v>0.9999999550299243</v>
      </c>
      <c r="E43" s="195">
        <f>E11*$D$11+E12*$D$12+E13*$D$13+E14*$D$14+E15*$D$15+E16*$D$16+E17*$D$17+E18*$D$18+E19*$D$19+E20*$D$20+E21*$D$21+E22*$D$22+E23*$D$23+E24*$D$24+E25*$D$25+E28*$D$28+E29*$D$29+E30*$D$30+E31*$D$31+E32*$D$32+E33*$D$33+E34*$D$34+E35*$D$35+E36*$D$36+E37*$D$37+E38*$D$38+E39*$D$39+E40*$D$40+E41*$D$41</f>
        <v>0.2909994952468774</v>
      </c>
      <c r="F43" s="195">
        <f>F11*$D$11+F12*$D$12+F13*$D$13+F14*$D$14+F15*$D$15+F16*$D$16+F17*$D$17+F18*$D$18+F19*$D$19+F20*$D$20+F21*$D$21+F22*$D$22+F23*$D$23+F24*$D$24+F25*$D$25+F28*$D$28+F29*$D$29+F30*$D$30+F31*$D$31+F32*$D$32+F33*$D$33+F34*$D$34+F35*$D$35+F36*$D$36+F37*$D$37+F38*$D$38+F39*$D$39+F40*$D$40+F41*$D$41</f>
        <v>0.3188953383189177</v>
      </c>
      <c r="G43" s="195">
        <f>G11*$D$11+G12*$D$12+G13*$D$13+G14*$D$14+G15*$D$15+G16*$D$16+G17*$D$17+G18*$D$18+G19*$D$19+G20*$D$20+G21*$D$21+G22*$D$22+G23*$D$23+G24*$D$24+G25*$D$25+G28*$D$28+G29*$D$29+G30*$D$30+G31*$D$31+G32*$D$32+G33*$D$33+G34*$D$34+G35*$D$35+G36*$D$36+G37*$D$37+G38*$D$38+G39*$D$39+G40*$D$40+G41*$D$41</f>
        <v>0.33924787010404456</v>
      </c>
      <c r="H43" s="195">
        <f>H11*$D$11+H12*$D$12+H13*$D$13+H14*$D$14+H15*$D$15+H16*$D$16+H17*$D$17+H18*$D$18+H19*$D$19+H20*$D$20+H21*$D$21+H22*$D$22+H23*$D$23+H24*$D$24+H25*$D$25+H28*$D$28+H29*$D$29+H30*$D$30+H31*$D$31+H32*$D$32+H33*$D$33+H34*$D$34+H35*$D$35+H36*$D$36+H37*$D$37+H38*$D$38+H39*$D$39+H40*$D$40+H41*$D$41</f>
        <v>0.0508572513600847</v>
      </c>
      <c r="I43" s="195">
        <f>I11*$D$11+I12*$D$12+I13*$D$13+I14*$D$14+I15*$D$15+I16*$D$16+I17*$D$17+I18*$D$18+I19*$D$19+I20*$D$20+I21*$D$21+I22*$D$22+I23*$D$23+I24*$D$24+I25*$D$25+I28*$D$28+I29*$D$29+I30*$D$30+I31*$D$31+I32*$D$32+I33*$D$33+I34*$D$34+I35*$D$35+I36*$D$36+I37*$D$37+I38*$D$38+I39*$D$39+I40*$D$40+I41*$D$41</f>
        <v>0.9999999550299243</v>
      </c>
      <c r="J43" s="196" t="s">
        <v>19</v>
      </c>
    </row>
    <row r="44" spans="1:10" ht="12.75">
      <c r="A44" s="304" t="s">
        <v>93</v>
      </c>
      <c r="B44" s="305"/>
      <c r="C44" s="49">
        <f>RESUMO!F20</f>
        <v>133422.0572</v>
      </c>
      <c r="D44" s="56"/>
      <c r="E44" s="49">
        <f>E43*$C$44</f>
        <v>38825.75130000001</v>
      </c>
      <c r="F44" s="49">
        <f>F43*$C$44</f>
        <v>42547.67206999999</v>
      </c>
      <c r="G44" s="49">
        <f>G43*$C$44</f>
        <v>45263.14873000001</v>
      </c>
      <c r="H44" s="49">
        <f>H43*$C$44</f>
        <v>6785.479099999999</v>
      </c>
      <c r="I44" s="49">
        <f>I43*$C$44</f>
        <v>133422.05120000002</v>
      </c>
      <c r="J44" s="197"/>
    </row>
  </sheetData>
  <sheetProtection password="F451" sheet="1" objects="1" scenarios="1"/>
  <mergeCells count="8">
    <mergeCell ref="B27:D27"/>
    <mergeCell ref="A7:I7"/>
    <mergeCell ref="A43:B43"/>
    <mergeCell ref="A44:B44"/>
    <mergeCell ref="B2:I2"/>
    <mergeCell ref="B3:I3"/>
    <mergeCell ref="A4:I4"/>
    <mergeCell ref="A5:I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75" r:id="rId3"/>
  <headerFooter alignWithMargins="0">
    <oddFooter>&amp;CPágina &amp;P de &amp;N</oddFooter>
  </headerFooter>
  <legacyDrawing r:id="rId2"/>
  <oleObjects>
    <oleObject progId="Word.Picture.8" shapeId="44365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6">
      <selection activeCell="I39" sqref="I39"/>
    </sheetView>
  </sheetViews>
  <sheetFormatPr defaultColWidth="9.140625" defaultRowHeight="12.75"/>
  <cols>
    <col min="1" max="1" width="9.140625" style="187" customWidth="1"/>
    <col min="2" max="2" width="10.28125" style="187" bestFit="1" customWidth="1"/>
    <col min="3" max="3" width="9.140625" style="187" customWidth="1"/>
    <col min="4" max="4" width="13.140625" style="187" bestFit="1" customWidth="1"/>
    <col min="5" max="16384" width="9.140625" style="187" customWidth="1"/>
  </cols>
  <sheetData>
    <row r="1" spans="1:11" ht="27.75">
      <c r="A1" s="317" t="s">
        <v>50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16.5" customHeight="1">
      <c r="A2" s="260"/>
      <c r="B2" s="261"/>
      <c r="C2" s="14"/>
      <c r="D2" s="14"/>
      <c r="E2" s="14"/>
      <c r="F2" s="14"/>
      <c r="G2" s="14"/>
      <c r="H2" s="6"/>
      <c r="I2" s="6"/>
      <c r="J2" s="6"/>
      <c r="K2" s="6"/>
    </row>
    <row r="3" spans="1:11" ht="23.25">
      <c r="A3" s="318" t="s">
        <v>402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</row>
    <row r="4" spans="1:11" ht="6" customHeight="1">
      <c r="A4" s="260"/>
      <c r="B4" s="261"/>
      <c r="C4" s="266"/>
      <c r="D4" s="267"/>
      <c r="E4" s="267"/>
      <c r="F4" s="268"/>
      <c r="G4" s="268"/>
      <c r="H4" s="6"/>
      <c r="I4" s="6"/>
      <c r="J4" s="6"/>
      <c r="K4" s="6"/>
    </row>
    <row r="5" spans="1:11" ht="20.25">
      <c r="A5" s="319" t="s">
        <v>403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</row>
    <row r="6" spans="1:11" ht="6" customHeight="1">
      <c r="A6" s="269"/>
      <c r="B6" s="320"/>
      <c r="C6" s="320"/>
      <c r="D6" s="320"/>
      <c r="E6" s="320"/>
      <c r="F6" s="320"/>
      <c r="G6" s="320"/>
      <c r="H6" s="6"/>
      <c r="I6" s="6"/>
      <c r="J6" s="6"/>
      <c r="K6" s="6"/>
    </row>
    <row r="7" spans="1:11" ht="20.25">
      <c r="A7" s="240" t="s">
        <v>169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</row>
    <row r="8" spans="1:11" ht="20.25">
      <c r="A8" s="240" t="s">
        <v>170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</row>
    <row r="9" spans="1:11" ht="18" customHeight="1">
      <c r="A9" s="288" t="s">
        <v>109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</row>
    <row r="10" spans="1:11" ht="10.5" customHeight="1">
      <c r="A10" s="269"/>
      <c r="B10" s="19"/>
      <c r="C10" s="19"/>
      <c r="D10" s="19"/>
      <c r="E10" s="19"/>
      <c r="F10" s="19"/>
      <c r="G10" s="19"/>
      <c r="H10" s="6"/>
      <c r="I10" s="6"/>
      <c r="J10" s="6"/>
      <c r="K10" s="6"/>
    </row>
    <row r="11" spans="1:11" ht="20.25">
      <c r="A11" s="240" t="s">
        <v>404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</row>
    <row r="12" spans="1:11" ht="8.25" customHeight="1">
      <c r="A12" s="18"/>
      <c r="B12" s="18"/>
      <c r="C12" s="18"/>
      <c r="D12" s="18"/>
      <c r="E12" s="18"/>
      <c r="F12" s="18"/>
      <c r="G12" s="18"/>
      <c r="H12" s="6"/>
      <c r="I12" s="6"/>
      <c r="J12" s="6"/>
      <c r="K12" s="6"/>
    </row>
    <row r="13" spans="1:11" ht="13.5" thickBot="1">
      <c r="A13" s="270" t="s">
        <v>436</v>
      </c>
      <c r="B13" s="324"/>
      <c r="C13" s="324"/>
      <c r="D13" s="6"/>
      <c r="E13" s="6"/>
      <c r="F13" s="6"/>
      <c r="G13" s="6"/>
      <c r="H13" s="6"/>
      <c r="I13" s="6"/>
      <c r="J13" s="6"/>
      <c r="K13" s="6"/>
    </row>
    <row r="14" spans="1:11" ht="12.75">
      <c r="A14" s="271"/>
      <c r="B14" s="272"/>
      <c r="C14" s="272"/>
      <c r="D14" s="272"/>
      <c r="E14" s="272"/>
      <c r="F14" s="272"/>
      <c r="G14" s="272"/>
      <c r="H14" s="272"/>
      <c r="I14" s="272"/>
      <c r="J14" s="272"/>
      <c r="K14" s="273"/>
    </row>
    <row r="15" spans="1:11" ht="12.75">
      <c r="A15" s="274" t="s">
        <v>405</v>
      </c>
      <c r="B15" s="171"/>
      <c r="C15" s="171"/>
      <c r="D15" s="171"/>
      <c r="E15" s="171"/>
      <c r="F15" s="171"/>
      <c r="G15" s="171"/>
      <c r="H15" s="171"/>
      <c r="I15" s="171"/>
      <c r="J15" s="171"/>
      <c r="K15" s="275"/>
    </row>
    <row r="16" spans="1:11" ht="13.5" thickBot="1">
      <c r="A16" s="274"/>
      <c r="B16" s="171"/>
      <c r="C16" s="171"/>
      <c r="D16" s="171"/>
      <c r="E16" s="171"/>
      <c r="F16" s="171"/>
      <c r="G16" s="171"/>
      <c r="H16" s="171"/>
      <c r="I16" s="171"/>
      <c r="J16" s="171"/>
      <c r="K16" s="275"/>
    </row>
    <row r="17" spans="1:11" ht="13.5" thickBot="1">
      <c r="A17" s="274"/>
      <c r="B17" s="258"/>
      <c r="C17" s="171"/>
      <c r="D17" s="171"/>
      <c r="E17" s="171"/>
      <c r="F17" s="171"/>
      <c r="G17" s="171"/>
      <c r="H17" s="171"/>
      <c r="I17" s="171"/>
      <c r="J17" s="171"/>
      <c r="K17" s="275"/>
    </row>
    <row r="18" spans="1:11" ht="12.75">
      <c r="A18" s="274"/>
      <c r="B18" s="171"/>
      <c r="C18" s="171"/>
      <c r="D18" s="171"/>
      <c r="E18" s="276" t="s">
        <v>406</v>
      </c>
      <c r="F18" s="171"/>
      <c r="G18" s="171"/>
      <c r="H18" s="171"/>
      <c r="I18" s="53" t="s">
        <v>407</v>
      </c>
      <c r="J18" s="277">
        <f>1+B21+B25+B33</f>
        <v>1</v>
      </c>
      <c r="K18" s="275"/>
    </row>
    <row r="19" spans="1:11" ht="12.75">
      <c r="A19" s="274" t="s">
        <v>408</v>
      </c>
      <c r="B19" s="171"/>
      <c r="C19" s="171"/>
      <c r="D19" s="171"/>
      <c r="E19" s="276" t="s">
        <v>409</v>
      </c>
      <c r="F19" s="171"/>
      <c r="G19" s="171"/>
      <c r="H19" s="171"/>
      <c r="I19" s="53" t="s">
        <v>410</v>
      </c>
      <c r="J19" s="277">
        <f>1+B17</f>
        <v>1</v>
      </c>
      <c r="K19" s="275"/>
    </row>
    <row r="20" spans="1:11" ht="13.5" thickBot="1">
      <c r="A20" s="274"/>
      <c r="B20" s="171"/>
      <c r="C20" s="171"/>
      <c r="D20" s="171"/>
      <c r="E20" s="276" t="s">
        <v>411</v>
      </c>
      <c r="F20" s="171"/>
      <c r="G20" s="171"/>
      <c r="H20" s="171"/>
      <c r="I20" s="53" t="s">
        <v>412</v>
      </c>
      <c r="J20" s="277">
        <f>1+B29</f>
        <v>1</v>
      </c>
      <c r="K20" s="275"/>
    </row>
    <row r="21" spans="1:11" ht="13.5" thickBot="1">
      <c r="A21" s="274"/>
      <c r="B21" s="258"/>
      <c r="C21" s="171"/>
      <c r="D21" s="171"/>
      <c r="E21" s="276" t="s">
        <v>413</v>
      </c>
      <c r="F21" s="171"/>
      <c r="G21" s="171"/>
      <c r="H21" s="171"/>
      <c r="I21" s="53" t="s">
        <v>414</v>
      </c>
      <c r="J21" s="277">
        <f>1-C38-E38-G38-C40</f>
        <v>1</v>
      </c>
      <c r="K21" s="275"/>
    </row>
    <row r="22" spans="1:11" ht="12.75">
      <c r="A22" s="274"/>
      <c r="B22" s="171"/>
      <c r="C22" s="171"/>
      <c r="D22" s="171"/>
      <c r="E22" s="171"/>
      <c r="F22" s="171"/>
      <c r="G22" s="171"/>
      <c r="H22" s="171"/>
      <c r="I22" s="171"/>
      <c r="J22" s="171"/>
      <c r="K22" s="275"/>
    </row>
    <row r="23" spans="1:11" ht="12.75">
      <c r="A23" s="274" t="s">
        <v>415</v>
      </c>
      <c r="B23" s="171"/>
      <c r="C23" s="171"/>
      <c r="D23" s="171"/>
      <c r="E23" s="171"/>
      <c r="F23" s="171"/>
      <c r="G23" s="171"/>
      <c r="H23" s="171"/>
      <c r="I23" s="171"/>
      <c r="J23" s="171"/>
      <c r="K23" s="275"/>
    </row>
    <row r="24" spans="1:11" ht="13.5" thickBot="1">
      <c r="A24" s="274"/>
      <c r="B24" s="171"/>
      <c r="C24" s="171"/>
      <c r="D24" s="171"/>
      <c r="E24" s="171"/>
      <c r="F24" s="171"/>
      <c r="G24" s="171"/>
      <c r="H24" s="171"/>
      <c r="I24" s="171"/>
      <c r="J24" s="171"/>
      <c r="K24" s="275"/>
    </row>
    <row r="25" spans="1:11" ht="13.5" thickBot="1">
      <c r="A25" s="274"/>
      <c r="B25" s="258"/>
      <c r="C25" s="171"/>
      <c r="D25" s="171"/>
      <c r="E25" s="171"/>
      <c r="F25" s="171"/>
      <c r="G25" s="171"/>
      <c r="H25" s="171"/>
      <c r="I25" s="171"/>
      <c r="J25" s="171"/>
      <c r="K25" s="275"/>
    </row>
    <row r="26" spans="1:11" ht="12.75">
      <c r="A26" s="274"/>
      <c r="B26" s="171"/>
      <c r="C26" s="171"/>
      <c r="D26" s="171"/>
      <c r="E26" s="171"/>
      <c r="F26" s="171"/>
      <c r="G26" s="171"/>
      <c r="H26" s="171"/>
      <c r="I26" s="171"/>
      <c r="J26" s="171"/>
      <c r="K26" s="275"/>
    </row>
    <row r="27" spans="1:11" ht="12.75">
      <c r="A27" s="274" t="s">
        <v>416</v>
      </c>
      <c r="B27" s="171"/>
      <c r="C27" s="171"/>
      <c r="D27" s="171"/>
      <c r="E27" s="171"/>
      <c r="F27" s="171"/>
      <c r="G27" s="171"/>
      <c r="H27" s="171"/>
      <c r="I27" s="171"/>
      <c r="J27" s="171"/>
      <c r="K27" s="275"/>
    </row>
    <row r="28" spans="1:11" ht="13.5" thickBot="1">
      <c r="A28" s="274"/>
      <c r="B28" s="171"/>
      <c r="C28" s="171"/>
      <c r="D28" s="171"/>
      <c r="E28" s="171"/>
      <c r="F28" s="171"/>
      <c r="G28" s="171"/>
      <c r="H28" s="171"/>
      <c r="I28" s="171"/>
      <c r="J28" s="171"/>
      <c r="K28" s="275"/>
    </row>
    <row r="29" spans="1:11" ht="13.5" thickBot="1">
      <c r="A29" s="274"/>
      <c r="B29" s="258"/>
      <c r="C29" s="171"/>
      <c r="D29" s="171"/>
      <c r="E29" s="171"/>
      <c r="F29" s="171"/>
      <c r="G29" s="171"/>
      <c r="H29" s="171"/>
      <c r="I29" s="171"/>
      <c r="J29" s="171"/>
      <c r="K29" s="275"/>
    </row>
    <row r="30" spans="1:11" ht="12.75">
      <c r="A30" s="274"/>
      <c r="B30" s="171"/>
      <c r="C30" s="171"/>
      <c r="D30" s="171"/>
      <c r="E30" s="171"/>
      <c r="F30" s="171"/>
      <c r="G30" s="171"/>
      <c r="H30" s="171"/>
      <c r="I30" s="171"/>
      <c r="J30" s="171"/>
      <c r="K30" s="275"/>
    </row>
    <row r="31" spans="1:11" ht="12.75">
      <c r="A31" s="274" t="s">
        <v>417</v>
      </c>
      <c r="B31" s="171"/>
      <c r="C31" s="171"/>
      <c r="D31" s="171"/>
      <c r="E31" s="171"/>
      <c r="F31" s="171"/>
      <c r="G31" s="171"/>
      <c r="H31" s="171"/>
      <c r="I31" s="171"/>
      <c r="J31" s="171"/>
      <c r="K31" s="275"/>
    </row>
    <row r="32" spans="1:11" ht="13.5" thickBot="1">
      <c r="A32" s="274"/>
      <c r="B32" s="171"/>
      <c r="C32" s="171"/>
      <c r="D32" s="171"/>
      <c r="E32" s="171"/>
      <c r="F32" s="171"/>
      <c r="G32" s="171"/>
      <c r="H32" s="171"/>
      <c r="I32" s="171"/>
      <c r="J32" s="171"/>
      <c r="K32" s="275"/>
    </row>
    <row r="33" spans="1:11" ht="13.5" thickBot="1">
      <c r="A33" s="274"/>
      <c r="B33" s="258"/>
      <c r="C33" s="171"/>
      <c r="D33" s="171"/>
      <c r="E33" s="171"/>
      <c r="F33" s="171"/>
      <c r="G33" s="171"/>
      <c r="H33" s="171"/>
      <c r="I33" s="171"/>
      <c r="J33" s="171"/>
      <c r="K33" s="275"/>
    </row>
    <row r="34" spans="1:11" ht="12.75">
      <c r="A34" s="274"/>
      <c r="B34" s="278"/>
      <c r="C34" s="171"/>
      <c r="D34" s="171"/>
      <c r="E34" s="171"/>
      <c r="F34" s="171"/>
      <c r="G34" s="171"/>
      <c r="H34" s="171"/>
      <c r="I34" s="171"/>
      <c r="J34" s="171"/>
      <c r="K34" s="275"/>
    </row>
    <row r="35" spans="1:11" ht="25.5" customHeight="1">
      <c r="A35" s="321" t="s">
        <v>418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3"/>
    </row>
    <row r="36" spans="1:11" ht="12.75">
      <c r="A36" s="279" t="s">
        <v>419</v>
      </c>
      <c r="B36" s="171"/>
      <c r="C36" s="171"/>
      <c r="D36" s="171"/>
      <c r="E36" s="171"/>
      <c r="F36" s="171"/>
      <c r="G36" s="171"/>
      <c r="H36" s="171"/>
      <c r="I36" s="171"/>
      <c r="J36" s="171"/>
      <c r="K36" s="275"/>
    </row>
    <row r="37" spans="1:11" ht="13.5" thickBot="1">
      <c r="A37" s="274"/>
      <c r="B37" s="171"/>
      <c r="C37" s="171"/>
      <c r="D37" s="171"/>
      <c r="E37" s="171"/>
      <c r="F37" s="171"/>
      <c r="G37" s="171"/>
      <c r="H37" s="171"/>
      <c r="I37" s="171"/>
      <c r="J37" s="171"/>
      <c r="K37" s="275"/>
    </row>
    <row r="38" spans="1:11" ht="13.5" thickBot="1">
      <c r="A38" s="274"/>
      <c r="B38" s="171" t="s">
        <v>420</v>
      </c>
      <c r="C38" s="259"/>
      <c r="D38" s="177" t="s">
        <v>421</v>
      </c>
      <c r="E38" s="259"/>
      <c r="F38" s="177" t="s">
        <v>422</v>
      </c>
      <c r="G38" s="258"/>
      <c r="H38" s="171"/>
      <c r="I38" s="171"/>
      <c r="J38" s="281"/>
      <c r="K38" s="275"/>
    </row>
    <row r="39" spans="1:11" ht="13.5" thickBot="1">
      <c r="A39" s="274"/>
      <c r="B39" s="171"/>
      <c r="C39" s="171"/>
      <c r="D39" s="171"/>
      <c r="E39" s="171"/>
      <c r="F39" s="171"/>
      <c r="G39" s="171"/>
      <c r="H39" s="171"/>
      <c r="I39" s="171"/>
      <c r="J39" s="281"/>
      <c r="K39" s="275"/>
    </row>
    <row r="40" spans="1:11" ht="13.5" thickBot="1">
      <c r="A40" s="274"/>
      <c r="B40" s="171" t="s">
        <v>423</v>
      </c>
      <c r="C40" s="280">
        <v>0</v>
      </c>
      <c r="D40" s="171"/>
      <c r="E40" s="171"/>
      <c r="F40" s="278"/>
      <c r="G40" s="171"/>
      <c r="H40" s="171"/>
      <c r="I40" s="281"/>
      <c r="J40" s="171"/>
      <c r="K40" s="275"/>
    </row>
    <row r="41" spans="1:11" ht="12.75">
      <c r="A41" s="274"/>
      <c r="B41" s="171"/>
      <c r="C41" s="171"/>
      <c r="D41" s="171"/>
      <c r="E41" s="171"/>
      <c r="F41" s="171"/>
      <c r="G41" s="171"/>
      <c r="H41" s="171"/>
      <c r="I41" s="171"/>
      <c r="J41" s="171"/>
      <c r="K41" s="275"/>
    </row>
    <row r="42" spans="1:11" ht="15.75">
      <c r="A42" s="274"/>
      <c r="B42" s="282"/>
      <c r="C42" s="282" t="s">
        <v>424</v>
      </c>
      <c r="D42" s="283">
        <f>(J18*J19*J20/J21)-1</f>
        <v>0</v>
      </c>
      <c r="E42" s="171"/>
      <c r="F42" s="171"/>
      <c r="G42" s="171"/>
      <c r="H42" s="171"/>
      <c r="I42" s="171"/>
      <c r="J42" s="171"/>
      <c r="K42" s="275"/>
    </row>
    <row r="43" spans="1:11" ht="13.5" thickBot="1">
      <c r="A43" s="284"/>
      <c r="B43" s="285"/>
      <c r="C43" s="285"/>
      <c r="D43" s="285"/>
      <c r="E43" s="285"/>
      <c r="F43" s="285"/>
      <c r="G43" s="285"/>
      <c r="H43" s="285"/>
      <c r="I43" s="285"/>
      <c r="J43" s="285"/>
      <c r="K43" s="286"/>
    </row>
  </sheetData>
  <sheetProtection password="F451" sheet="1" objects="1" scenarios="1"/>
  <mergeCells count="10">
    <mergeCell ref="A7:K7"/>
    <mergeCell ref="A11:K11"/>
    <mergeCell ref="A35:K35"/>
    <mergeCell ref="A8:K8"/>
    <mergeCell ref="A9:K9"/>
    <mergeCell ref="B13:C13"/>
    <mergeCell ref="A1:K1"/>
    <mergeCell ref="A3:K3"/>
    <mergeCell ref="A5:K5"/>
    <mergeCell ref="B6:G6"/>
  </mergeCells>
  <printOptions/>
  <pageMargins left="0.75" right="0.75" top="1" bottom="1" header="0.492125985" footer="0.492125985"/>
  <pageSetup horizontalDpi="600" verticalDpi="600" orientation="portrait" paperSize="9" scale="80" r:id="rId3"/>
  <legacyDrawing r:id="rId2"/>
  <oleObjects>
    <oleObject progId="Word.Picture.8" shapeId="10185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Wady Nagem Vidal</dc:creator>
  <cp:keywords/>
  <dc:description/>
  <cp:lastModifiedBy>IGNES</cp:lastModifiedBy>
  <cp:lastPrinted>2011-03-30T15:51:09Z</cp:lastPrinted>
  <dcterms:created xsi:type="dcterms:W3CDTF">1999-09-23T19:09:13Z</dcterms:created>
  <dcterms:modified xsi:type="dcterms:W3CDTF">2011-04-04T21:08:03Z</dcterms:modified>
  <cp:category/>
  <cp:version/>
  <cp:contentType/>
  <cp:contentStatus/>
</cp:coreProperties>
</file>