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15480" windowHeight="9780" tabRatio="893" firstSheet="5" activeTab="9"/>
  </bookViews>
  <sheets>
    <sheet name="Posto Diurno-Desarmada" sheetId="1" r:id="rId1"/>
    <sheet name="Posto Noturno-Desarmada" sheetId="2" r:id="rId2"/>
    <sheet name="Seg-Sexta-Diurno-Desarmada" sheetId="3" r:id="rId3"/>
    <sheet name="Eventos Diurnos" sheetId="4" r:id="rId4"/>
    <sheet name="Eventos Noturnos" sheetId="5" r:id="rId5"/>
    <sheet name="Encargos Sociais" sheetId="6" r:id="rId6"/>
    <sheet name="Posto Noturno-Desarmada Aero" sheetId="7" r:id="rId7"/>
    <sheet name="Posto Diurno-Desarmada - Aero" sheetId="8" r:id="rId8"/>
    <sheet name="Descrição e Locais" sheetId="9" r:id="rId9"/>
    <sheet name="RESUMO" sheetId="10" r:id="rId10"/>
  </sheets>
  <calcPr calcId="124519"/>
</workbook>
</file>

<file path=xl/calcChain.xml><?xml version="1.0" encoding="utf-8"?>
<calcChain xmlns="http://schemas.openxmlformats.org/spreadsheetml/2006/main">
  <c r="D7" i="9"/>
  <c r="D6"/>
  <c r="D13" s="1"/>
  <c r="D12"/>
  <c r="C11" i="10"/>
  <c r="E11" s="1"/>
  <c r="D10" i="9"/>
  <c r="C10" i="10"/>
  <c r="E10" s="1"/>
  <c r="D11" i="9"/>
  <c r="C12" i="10"/>
  <c r="E12" s="1"/>
  <c r="D9" i="9"/>
  <c r="C9" i="10"/>
  <c r="D8" i="9"/>
  <c r="C8" i="10"/>
  <c r="E8" s="1"/>
  <c r="C7"/>
  <c r="E7" s="1"/>
  <c r="C6"/>
  <c r="E6" s="1"/>
  <c r="E39" i="9"/>
  <c r="H21" i="8"/>
  <c r="J21" s="1"/>
  <c r="H22"/>
  <c r="I22"/>
  <c r="J22" s="1"/>
  <c r="H23"/>
  <c r="I23"/>
  <c r="J23" s="1"/>
  <c r="E25"/>
  <c r="H25"/>
  <c r="J25" s="1"/>
  <c r="I25"/>
  <c r="H26"/>
  <c r="E27"/>
  <c r="H27" s="1"/>
  <c r="J27" s="1"/>
  <c r="E28"/>
  <c r="H28" s="1"/>
  <c r="I28"/>
  <c r="H29"/>
  <c r="I29"/>
  <c r="J29" s="1"/>
  <c r="E31"/>
  <c r="H31"/>
  <c r="J31" s="1"/>
  <c r="E32"/>
  <c r="H32"/>
  <c r="I32"/>
  <c r="J32"/>
  <c r="E33"/>
  <c r="H33" s="1"/>
  <c r="I33"/>
  <c r="J33" s="1"/>
  <c r="E34"/>
  <c r="H34"/>
  <c r="J34" s="1"/>
  <c r="I34"/>
  <c r="E35"/>
  <c r="H35" s="1"/>
  <c r="J35" s="1"/>
  <c r="E36"/>
  <c r="H36"/>
  <c r="J36" s="1"/>
  <c r="I36"/>
  <c r="I38"/>
  <c r="H48"/>
  <c r="H49"/>
  <c r="H52"/>
  <c r="H55"/>
  <c r="C58"/>
  <c r="H58"/>
  <c r="H22" i="7"/>
  <c r="J22"/>
  <c r="H23"/>
  <c r="I23" s="1"/>
  <c r="J23" s="1"/>
  <c r="H24"/>
  <c r="I24" s="1"/>
  <c r="J24" s="1"/>
  <c r="C25"/>
  <c r="I25" s="1"/>
  <c r="J25" s="1"/>
  <c r="H25"/>
  <c r="E26"/>
  <c r="E36" s="1"/>
  <c r="H36" s="1"/>
  <c r="J36" s="1"/>
  <c r="H26"/>
  <c r="I26"/>
  <c r="J26"/>
  <c r="H27"/>
  <c r="E28"/>
  <c r="H28" s="1"/>
  <c r="J28" s="1"/>
  <c r="E29"/>
  <c r="H29" s="1"/>
  <c r="I29"/>
  <c r="J29" s="1"/>
  <c r="E30"/>
  <c r="H30"/>
  <c r="E31"/>
  <c r="H31" s="1"/>
  <c r="J31" s="1"/>
  <c r="E32"/>
  <c r="H32" s="1"/>
  <c r="J32" s="1"/>
  <c r="E33"/>
  <c r="H33" s="1"/>
  <c r="I33"/>
  <c r="E34"/>
  <c r="H34"/>
  <c r="I34"/>
  <c r="J34"/>
  <c r="E35"/>
  <c r="H35" s="1"/>
  <c r="I35"/>
  <c r="J35" s="1"/>
  <c r="E37"/>
  <c r="H37"/>
  <c r="J37" s="1"/>
  <c r="I37"/>
  <c r="I39"/>
  <c r="H48"/>
  <c r="H49"/>
  <c r="H52"/>
  <c r="H55"/>
  <c r="C58"/>
  <c r="H58" s="1"/>
  <c r="E22" i="6"/>
  <c r="E31"/>
  <c r="E36"/>
  <c r="E39"/>
  <c r="E40"/>
  <c r="H21" i="5"/>
  <c r="J21"/>
  <c r="H22"/>
  <c r="I22" s="1"/>
  <c r="J22" s="1"/>
  <c r="H23"/>
  <c r="I23" s="1"/>
  <c r="J23" s="1"/>
  <c r="C24"/>
  <c r="I24" s="1"/>
  <c r="J24" s="1"/>
  <c r="H24"/>
  <c r="E25"/>
  <c r="H25"/>
  <c r="I25"/>
  <c r="J25"/>
  <c r="H26"/>
  <c r="E27"/>
  <c r="H27" s="1"/>
  <c r="J27" s="1"/>
  <c r="E28"/>
  <c r="H28" s="1"/>
  <c r="I28"/>
  <c r="J28" s="1"/>
  <c r="E29"/>
  <c r="I29"/>
  <c r="J29" s="1"/>
  <c r="E31"/>
  <c r="H31"/>
  <c r="J31" s="1"/>
  <c r="E32"/>
  <c r="H32"/>
  <c r="J32" s="1"/>
  <c r="I32"/>
  <c r="E33"/>
  <c r="H33" s="1"/>
  <c r="I33"/>
  <c r="E34"/>
  <c r="H34"/>
  <c r="I34"/>
  <c r="J34"/>
  <c r="E35"/>
  <c r="H35" s="1"/>
  <c r="J35" s="1"/>
  <c r="E36"/>
  <c r="H36"/>
  <c r="I36"/>
  <c r="J36" s="1"/>
  <c r="H49"/>
  <c r="H50"/>
  <c r="H53"/>
  <c r="H56"/>
  <c r="C59"/>
  <c r="H59" s="1"/>
  <c r="H22" i="4"/>
  <c r="J22"/>
  <c r="H23"/>
  <c r="I23" s="1"/>
  <c r="J23" s="1"/>
  <c r="H24"/>
  <c r="I24" s="1"/>
  <c r="J24" s="1"/>
  <c r="E26"/>
  <c r="E28" s="1"/>
  <c r="H26"/>
  <c r="I26"/>
  <c r="J26" s="1"/>
  <c r="H27"/>
  <c r="E29"/>
  <c r="H29"/>
  <c r="J29" s="1"/>
  <c r="I29"/>
  <c r="E30"/>
  <c r="H30" s="1"/>
  <c r="I30"/>
  <c r="E32"/>
  <c r="H32"/>
  <c r="J32" s="1"/>
  <c r="E33"/>
  <c r="H33"/>
  <c r="I33"/>
  <c r="J33"/>
  <c r="E34"/>
  <c r="H34" s="1"/>
  <c r="I34"/>
  <c r="E35"/>
  <c r="H35"/>
  <c r="J35" s="1"/>
  <c r="I35"/>
  <c r="E36"/>
  <c r="H36" s="1"/>
  <c r="J36" s="1"/>
  <c r="E37"/>
  <c r="H37"/>
  <c r="J37" s="1"/>
  <c r="I37"/>
  <c r="H50"/>
  <c r="H51"/>
  <c r="H54"/>
  <c r="H57"/>
  <c r="C60"/>
  <c r="H60" s="1"/>
  <c r="H20" i="3"/>
  <c r="J20"/>
  <c r="H21"/>
  <c r="I21" s="1"/>
  <c r="J21" s="1"/>
  <c r="H22"/>
  <c r="I22" s="1"/>
  <c r="J22" s="1"/>
  <c r="E24"/>
  <c r="E26" s="1"/>
  <c r="H24"/>
  <c r="I24"/>
  <c r="J24" s="1"/>
  <c r="H25"/>
  <c r="E27"/>
  <c r="H27"/>
  <c r="I27"/>
  <c r="J27"/>
  <c r="E28"/>
  <c r="H28" s="1"/>
  <c r="I28"/>
  <c r="E30"/>
  <c r="H30"/>
  <c r="J30" s="1"/>
  <c r="E31"/>
  <c r="H31"/>
  <c r="J31" s="1"/>
  <c r="I31"/>
  <c r="E32"/>
  <c r="H32" s="1"/>
  <c r="I32"/>
  <c r="J32" s="1"/>
  <c r="E33"/>
  <c r="H33"/>
  <c r="I33"/>
  <c r="J33"/>
  <c r="E35"/>
  <c r="H35"/>
  <c r="I35"/>
  <c r="J35" s="1"/>
  <c r="I37"/>
  <c r="H48"/>
  <c r="H49"/>
  <c r="H52"/>
  <c r="H55"/>
  <c r="C58"/>
  <c r="H58"/>
  <c r="H22" i="2"/>
  <c r="J22"/>
  <c r="H23"/>
  <c r="I23" s="1"/>
  <c r="J23" s="1"/>
  <c r="H24"/>
  <c r="I24" s="1"/>
  <c r="J24" s="1"/>
  <c r="C25"/>
  <c r="H25"/>
  <c r="I25"/>
  <c r="J25" s="1"/>
  <c r="E26"/>
  <c r="H26"/>
  <c r="I26"/>
  <c r="J26"/>
  <c r="H27"/>
  <c r="E28"/>
  <c r="H28" s="1"/>
  <c r="J28" s="1"/>
  <c r="E29"/>
  <c r="H29" s="1"/>
  <c r="I29"/>
  <c r="E30"/>
  <c r="H30"/>
  <c r="E32"/>
  <c r="E33" s="1"/>
  <c r="H33" s="1"/>
  <c r="I33"/>
  <c r="E34"/>
  <c r="H34"/>
  <c r="J34" s="1"/>
  <c r="I34"/>
  <c r="E35"/>
  <c r="H35" s="1"/>
  <c r="I35"/>
  <c r="E36"/>
  <c r="H36"/>
  <c r="J36" s="1"/>
  <c r="E37"/>
  <c r="H37"/>
  <c r="I37"/>
  <c r="J37"/>
  <c r="I39"/>
  <c r="H48"/>
  <c r="H49"/>
  <c r="H52"/>
  <c r="H55"/>
  <c r="C58"/>
  <c r="H58" s="1"/>
  <c r="H21" i="1"/>
  <c r="J21" s="1"/>
  <c r="H22"/>
  <c r="I22"/>
  <c r="J22" s="1"/>
  <c r="H23"/>
  <c r="I23"/>
  <c r="J23" s="1"/>
  <c r="E25"/>
  <c r="H25"/>
  <c r="I25"/>
  <c r="J25"/>
  <c r="H26"/>
  <c r="E27"/>
  <c r="H27" s="1"/>
  <c r="J27" s="1"/>
  <c r="E28"/>
  <c r="H28" s="1"/>
  <c r="I28"/>
  <c r="H29"/>
  <c r="I29"/>
  <c r="J29" s="1"/>
  <c r="E31"/>
  <c r="H31"/>
  <c r="J31" s="1"/>
  <c r="E32"/>
  <c r="H32"/>
  <c r="J32" s="1"/>
  <c r="I32"/>
  <c r="E33"/>
  <c r="H33" s="1"/>
  <c r="I33"/>
  <c r="J33" s="1"/>
  <c r="E34"/>
  <c r="H34"/>
  <c r="I34"/>
  <c r="J34"/>
  <c r="E35"/>
  <c r="H35" s="1"/>
  <c r="J35" s="1"/>
  <c r="E36"/>
  <c r="H36"/>
  <c r="I36"/>
  <c r="J36" s="1"/>
  <c r="I38"/>
  <c r="H48"/>
  <c r="H49"/>
  <c r="H52"/>
  <c r="H55"/>
  <c r="C58"/>
  <c r="H58"/>
  <c r="C13" i="10" l="1"/>
  <c r="H26" i="3"/>
  <c r="J26" s="1"/>
  <c r="E29"/>
  <c r="H29" s="1"/>
  <c r="J29" s="1"/>
  <c r="I27" i="4"/>
  <c r="J27" s="1"/>
  <c r="I25" i="3"/>
  <c r="J25" s="1"/>
  <c r="I26" i="1"/>
  <c r="J26" s="1"/>
  <c r="E31" i="4"/>
  <c r="H31" s="1"/>
  <c r="J31" s="1"/>
  <c r="H28"/>
  <c r="J28" s="1"/>
  <c r="I26" i="8"/>
  <c r="J26" s="1"/>
  <c r="J33" i="2"/>
  <c r="J29"/>
  <c r="J28" i="3"/>
  <c r="J33" i="5"/>
  <c r="J35" i="2"/>
  <c r="J33" i="7"/>
  <c r="J28" i="8"/>
  <c r="J28" i="1"/>
  <c r="J34" i="4"/>
  <c r="J42" s="1"/>
  <c r="J30"/>
  <c r="E31" i="2"/>
  <c r="H31" s="1"/>
  <c r="J31" s="1"/>
  <c r="E34" i="3"/>
  <c r="H34" s="1"/>
  <c r="J34" s="1"/>
  <c r="E30" i="1"/>
  <c r="H30" s="1"/>
  <c r="J30" s="1"/>
  <c r="H32" i="2"/>
  <c r="J32" s="1"/>
  <c r="I30"/>
  <c r="J30" s="1"/>
  <c r="E30" i="5"/>
  <c r="H30" s="1"/>
  <c r="J30" s="1"/>
  <c r="I26"/>
  <c r="J26" s="1"/>
  <c r="I27" i="7"/>
  <c r="J27" s="1"/>
  <c r="E9" i="10"/>
  <c r="E13" s="1"/>
  <c r="I27" i="2"/>
  <c r="J27" s="1"/>
  <c r="J41" s="1"/>
  <c r="I30" i="7"/>
  <c r="J30" s="1"/>
  <c r="E30" i="8"/>
  <c r="H30" s="1"/>
  <c r="J30" s="1"/>
  <c r="J47" i="2" l="1"/>
  <c r="I47"/>
  <c r="J49" i="4"/>
  <c r="I49"/>
  <c r="J41" i="5"/>
  <c r="J41" i="7"/>
  <c r="J40" i="1"/>
  <c r="J40" i="3"/>
  <c r="J40" i="8"/>
  <c r="J47" l="1"/>
  <c r="I47"/>
  <c r="J47" i="1"/>
  <c r="I47"/>
  <c r="I48" i="5"/>
  <c r="J48"/>
  <c r="J47" i="3"/>
  <c r="I47"/>
  <c r="J50" i="4"/>
  <c r="J51"/>
  <c r="J47" i="7"/>
  <c r="I47"/>
  <c r="J51" i="2"/>
  <c r="J48"/>
  <c r="J49"/>
  <c r="J52" l="1"/>
  <c r="I52"/>
  <c r="J54"/>
  <c r="J48" i="3"/>
  <c r="J49"/>
  <c r="J51"/>
  <c r="J48" i="7"/>
  <c r="J49"/>
  <c r="J52" i="5"/>
  <c r="J49"/>
  <c r="J50"/>
  <c r="J48" i="1"/>
  <c r="J51"/>
  <c r="J49"/>
  <c r="J49" i="8"/>
  <c r="J48"/>
  <c r="J53" i="4"/>
  <c r="J52" i="1" l="1"/>
  <c r="I52"/>
  <c r="J54"/>
  <c r="J53" i="5"/>
  <c r="I53"/>
  <c r="J55"/>
  <c r="J52" i="3"/>
  <c r="J54" s="1"/>
  <c r="I52"/>
  <c r="J55" i="2"/>
  <c r="I55"/>
  <c r="J54" i="4"/>
  <c r="I54"/>
  <c r="J56"/>
  <c r="J51" i="8"/>
  <c r="J51" i="7"/>
  <c r="I55" i="3" l="1"/>
  <c r="J57"/>
  <c r="J60" s="1"/>
  <c r="J55"/>
  <c r="K54" i="4"/>
  <c r="J59"/>
  <c r="J62" s="1"/>
  <c r="J57"/>
  <c r="I57"/>
  <c r="J52" i="7"/>
  <c r="I52"/>
  <c r="J54"/>
  <c r="J56" i="5"/>
  <c r="I56"/>
  <c r="I55" i="1"/>
  <c r="J55"/>
  <c r="J57"/>
  <c r="J60" s="1"/>
  <c r="K52" s="1"/>
  <c r="J52" i="8"/>
  <c r="I52"/>
  <c r="K52" i="3"/>
  <c r="J57" i="2"/>
  <c r="K55" i="1" l="1"/>
  <c r="J58"/>
  <c r="K58" s="1"/>
  <c r="K60"/>
  <c r="K21"/>
  <c r="K35"/>
  <c r="K22"/>
  <c r="K23"/>
  <c r="K33"/>
  <c r="K27"/>
  <c r="K25"/>
  <c r="K36"/>
  <c r="K29"/>
  <c r="K34"/>
  <c r="K32"/>
  <c r="K31"/>
  <c r="K30"/>
  <c r="K26"/>
  <c r="K28"/>
  <c r="K40"/>
  <c r="K49"/>
  <c r="K48"/>
  <c r="J63" i="4"/>
  <c r="J60"/>
  <c r="K60" s="1"/>
  <c r="K62"/>
  <c r="K22"/>
  <c r="K32"/>
  <c r="K29"/>
  <c r="K33"/>
  <c r="K36"/>
  <c r="K35"/>
  <c r="K23"/>
  <c r="K37"/>
  <c r="K26"/>
  <c r="K24"/>
  <c r="K28"/>
  <c r="K30"/>
  <c r="K31"/>
  <c r="K27"/>
  <c r="K34"/>
  <c r="K42"/>
  <c r="K51"/>
  <c r="K50"/>
  <c r="J58" i="3"/>
  <c r="K58" s="1"/>
  <c r="K60"/>
  <c r="K21"/>
  <c r="K20"/>
  <c r="K24"/>
  <c r="K35"/>
  <c r="K32"/>
  <c r="K31"/>
  <c r="K22"/>
  <c r="K27"/>
  <c r="K30"/>
  <c r="K33"/>
  <c r="K25"/>
  <c r="K26"/>
  <c r="K34"/>
  <c r="K29"/>
  <c r="K28"/>
  <c r="K40"/>
  <c r="K49"/>
  <c r="K48"/>
  <c r="J58" i="5"/>
  <c r="J61" s="1"/>
  <c r="J60" i="2"/>
  <c r="K24"/>
  <c r="J57" i="7"/>
  <c r="J55"/>
  <c r="I55"/>
  <c r="J54" i="8"/>
  <c r="K57" i="4"/>
  <c r="K55" i="3"/>
  <c r="J60" i="7" l="1"/>
  <c r="K24"/>
  <c r="J62" i="5"/>
  <c r="K61"/>
  <c r="J59"/>
  <c r="K59" s="1"/>
  <c r="K29"/>
  <c r="K34"/>
  <c r="K32"/>
  <c r="K25"/>
  <c r="K36"/>
  <c r="K35"/>
  <c r="K23"/>
  <c r="K24"/>
  <c r="K21"/>
  <c r="K28"/>
  <c r="K22"/>
  <c r="K27"/>
  <c r="K31"/>
  <c r="K30"/>
  <c r="K33"/>
  <c r="K26"/>
  <c r="K41"/>
  <c r="K49"/>
  <c r="K50"/>
  <c r="K53"/>
  <c r="K56"/>
  <c r="K60" i="2"/>
  <c r="J58"/>
  <c r="K58" s="1"/>
  <c r="K36"/>
  <c r="K25"/>
  <c r="K26"/>
  <c r="K37"/>
  <c r="K28"/>
  <c r="K22"/>
  <c r="K23"/>
  <c r="K34"/>
  <c r="K31"/>
  <c r="K29"/>
  <c r="K27"/>
  <c r="K41"/>
  <c r="K35"/>
  <c r="K30"/>
  <c r="K33"/>
  <c r="K32"/>
  <c r="K48"/>
  <c r="K49"/>
  <c r="K52"/>
  <c r="K55"/>
  <c r="K55" i="7"/>
  <c r="J55" i="8"/>
  <c r="I55"/>
  <c r="J58" i="7" l="1"/>
  <c r="K58" s="1"/>
  <c r="K60"/>
  <c r="K26"/>
  <c r="K34"/>
  <c r="K32"/>
  <c r="K23"/>
  <c r="K37"/>
  <c r="K31"/>
  <c r="K35"/>
  <c r="K36"/>
  <c r="K28"/>
  <c r="K22"/>
  <c r="K25"/>
  <c r="K29"/>
  <c r="K27"/>
  <c r="K33"/>
  <c r="K30"/>
  <c r="K41"/>
  <c r="K48"/>
  <c r="K49"/>
  <c r="K52"/>
  <c r="J57" i="8"/>
  <c r="J60" s="1"/>
  <c r="K55" s="1"/>
  <c r="J58" l="1"/>
  <c r="K58" s="1"/>
  <c r="K60"/>
  <c r="K25"/>
  <c r="K36"/>
  <c r="K33"/>
  <c r="K21"/>
  <c r="K31"/>
  <c r="K35"/>
  <c r="K32"/>
  <c r="K27"/>
  <c r="K22"/>
  <c r="K34"/>
  <c r="K23"/>
  <c r="K29"/>
  <c r="K30"/>
  <c r="K28"/>
  <c r="K26"/>
  <c r="K40"/>
  <c r="K48"/>
  <c r="K49"/>
  <c r="K52"/>
</calcChain>
</file>

<file path=xl/comments1.xml><?xml version="1.0" encoding="utf-8"?>
<comments xmlns="http://schemas.openxmlformats.org/spreadsheetml/2006/main">
  <authors>
    <author>marisa</author>
  </authors>
  <commentList>
    <comment ref="D15" authorId="0">
      <text>
        <r>
          <rPr>
            <b/>
            <sz val="8"/>
            <color indexed="81"/>
            <rFont val="Tahoma"/>
            <family val="2"/>
          </rPr>
          <t>marisa:</t>
        </r>
        <r>
          <rPr>
            <sz val="8"/>
            <color indexed="81"/>
            <rFont val="Tahoma"/>
            <family val="2"/>
          </rPr>
          <t xml:space="preserve">
Trocar pelo número do cadastro do item</t>
        </r>
      </text>
    </comment>
  </commentList>
</comments>
</file>

<file path=xl/sharedStrings.xml><?xml version="1.0" encoding="utf-8"?>
<sst xmlns="http://schemas.openxmlformats.org/spreadsheetml/2006/main" count="1081" uniqueCount="192">
  <si>
    <t xml:space="preserve">      Prefeitura Municipal de Patos de Minas </t>
  </si>
  <si>
    <t xml:space="preserve">                        Secretaria Municipal de Administração</t>
  </si>
  <si>
    <t xml:space="preserve">        PLANILHA DE CUSTOS E FORMAÇÃO DE PREÇOS- ITEM 38681</t>
  </si>
  <si>
    <t>CUSTO    DE    VIGILANTE</t>
  </si>
  <si>
    <t>DEMONSTRATIVO   MENSAL   DE   CUSTO   DE MÃO-DE-OBRA</t>
  </si>
  <si>
    <t xml:space="preserve"> REGIME: DOMINGO A SÁBADO     </t>
  </si>
  <si>
    <t>%</t>
  </si>
  <si>
    <t>QUADRO  1 -  COMPOSIÇÃO DE CUSTO FIXO</t>
  </si>
  <si>
    <t>Descrição : VIGILÂNCIA   DESARMADA</t>
  </si>
  <si>
    <t>TIPO   POSTO :  DIURNO</t>
  </si>
  <si>
    <t>Contratante:</t>
  </si>
  <si>
    <t>PREFEITURA   MUNICIPAL   DE   PATOS   DE   MINAS - MG</t>
  </si>
  <si>
    <t>Horário:</t>
  </si>
  <si>
    <t>às</t>
  </si>
  <si>
    <t>Hs</t>
  </si>
  <si>
    <t xml:space="preserve">BASE </t>
  </si>
  <si>
    <t>ÍNDICE</t>
  </si>
  <si>
    <t>UNIDADE</t>
  </si>
  <si>
    <t>PRAZO</t>
  </si>
  <si>
    <t>QTDE</t>
  </si>
  <si>
    <t>ITEM</t>
  </si>
  <si>
    <t>D E S C R I Ç Ã O</t>
  </si>
  <si>
    <t>FATOR</t>
  </si>
  <si>
    <t>DE</t>
  </si>
  <si>
    <t>VALOR (R $)</t>
  </si>
  <si>
    <t>CÁLCULO</t>
  </si>
  <si>
    <t xml:space="preserve"> 1-1</t>
  </si>
  <si>
    <t>Salário do Vigilante</t>
  </si>
  <si>
    <t>% acréscimo</t>
  </si>
  <si>
    <t>Horas</t>
  </si>
  <si>
    <t xml:space="preserve"> 1-2</t>
  </si>
  <si>
    <t>Horas Extras- Intrajornada</t>
  </si>
  <si>
    <t xml:space="preserve"> 1-3</t>
  </si>
  <si>
    <t>Média H. Ex. - Súmula 444 TST</t>
  </si>
  <si>
    <t>**********</t>
  </si>
  <si>
    <t>************</t>
  </si>
  <si>
    <t xml:space="preserve"> 1-4</t>
  </si>
  <si>
    <t>Adicional  Periculosidade</t>
  </si>
  <si>
    <t xml:space="preserve">% </t>
  </si>
  <si>
    <t>*******</t>
  </si>
  <si>
    <t xml:space="preserve"> 1-5</t>
  </si>
  <si>
    <t>Encargos Sociais e Trabalhistas</t>
  </si>
  <si>
    <t>unidade</t>
  </si>
  <si>
    <t>mês</t>
  </si>
  <si>
    <t xml:space="preserve"> 1-6</t>
  </si>
  <si>
    <t>Alimentação ( Cesta Básica )</t>
  </si>
  <si>
    <t xml:space="preserve"> 1-7</t>
  </si>
  <si>
    <t>Ticket Refeição</t>
  </si>
  <si>
    <t xml:space="preserve"> 1-8</t>
  </si>
  <si>
    <t>Desconto Ticket Refeição</t>
  </si>
  <si>
    <t xml:space="preserve"> 1-9</t>
  </si>
  <si>
    <t>Uniformes</t>
  </si>
  <si>
    <t>nº dependentes</t>
  </si>
  <si>
    <t>titular</t>
  </si>
  <si>
    <t xml:space="preserve"> 1-10</t>
  </si>
  <si>
    <t>Assitencia  Médica</t>
  </si>
  <si>
    <t xml:space="preserve"> 1-11</t>
  </si>
  <si>
    <t>Seguro de Vida</t>
  </si>
  <si>
    <t xml:space="preserve"> 1-12</t>
  </si>
  <si>
    <t>Vale Transporte</t>
  </si>
  <si>
    <t xml:space="preserve"> 1-13</t>
  </si>
  <si>
    <t>Desconto Vale Transporte</t>
  </si>
  <si>
    <t xml:space="preserve"> 1-14</t>
  </si>
  <si>
    <t>Equipamentos</t>
  </si>
  <si>
    <t>posto</t>
  </si>
  <si>
    <t xml:space="preserve"> 1-15</t>
  </si>
  <si>
    <t>Fiscalização</t>
  </si>
  <si>
    <t xml:space="preserve"> 1-16</t>
  </si>
  <si>
    <t>CUSTO FIXO TOTAL (1.1 a 1.15)</t>
  </si>
  <si>
    <t xml:space="preserve">     QUADRO  2  -  COMPOSIÇÃO DE PREÇOS</t>
  </si>
  <si>
    <t xml:space="preserve"> 2-1</t>
  </si>
  <si>
    <t>Custo fixo total (1.16)</t>
  </si>
  <si>
    <t xml:space="preserve"> 2-2</t>
  </si>
  <si>
    <t>Administração Local</t>
  </si>
  <si>
    <t xml:space="preserve"> 2-3</t>
  </si>
  <si>
    <t>Administração Geral</t>
  </si>
  <si>
    <t xml:space="preserve"> 2-4</t>
  </si>
  <si>
    <t>SUB-TOTAL 1 (2.1 A 2.3)</t>
  </si>
  <si>
    <t xml:space="preserve"> 2-5</t>
  </si>
  <si>
    <t>Encargos Financeiros</t>
  </si>
  <si>
    <t xml:space="preserve"> 2-6</t>
  </si>
  <si>
    <t>SUB TOTAL 2(2-4 A 2-5)</t>
  </si>
  <si>
    <t xml:space="preserve"> 2-7</t>
  </si>
  <si>
    <t>Lucro pretendido(% 2.6)</t>
  </si>
  <si>
    <t xml:space="preserve"> 2-8</t>
  </si>
  <si>
    <t>SUB TOTAL 3(2-6 A 2-7)</t>
  </si>
  <si>
    <t xml:space="preserve"> A</t>
  </si>
  <si>
    <t>Impostos</t>
  </si>
  <si>
    <t xml:space="preserve"> 2-9</t>
  </si>
  <si>
    <t>PRECO FIXO FINAL  2-8/( 1 - A )</t>
  </si>
  <si>
    <t>NOTAS EXPLICATIVAS:</t>
  </si>
  <si>
    <t>A PLANILHA FOI ELABORADORA DE ACORDO COM A CONVENÇÃO COLETIVA DE TRABALHO 2017/2017 DO SINDICATO DAS EMPRESAS</t>
  </si>
  <si>
    <t xml:space="preserve">DE SEGURANÇA E VIGILÂNCIA ESTADO MG. 2-  PARA A COMPOSIÇÃO DE CUSTOS DESTE POSTO, A ENPRESA LICITANTE PODERA ALTERAR OS ÍNDICES CONSTANTE NO  </t>
  </si>
  <si>
    <t>QUADRO 2 (COMPOSIÇÃO DE PREÇOS), TENDO EM VISTA QUE OS MESMOS SAO APENAS SUGESTIVOS, E TAMBÉM OS VALORES REFERENTES À UNIFORMES, SEGURO</t>
  </si>
  <si>
    <t>DE VIDA, EQUIPAMENTOS QUE CONSTAM NO QUADRO 1 (COMPOSIÇAÕ DO CUSTO FIXO). ). INFORMAMOS QUE OS DEMAIS INDICES /VALORES CONSTANTES NO</t>
  </si>
  <si>
    <t>QUADRO 1 NÃO PODERÃO SER ALTERADOS.</t>
  </si>
  <si>
    <t xml:space="preserve">                           Prefeitura Municipal de Patos de Minas </t>
  </si>
  <si>
    <t xml:space="preserve">                                              Secretaria Municipal de Administração</t>
  </si>
  <si>
    <t xml:space="preserve">             PLANILHA DE CUSTOS E FORMAÇÃO DE PREÇOS- ITEM 38683</t>
  </si>
  <si>
    <t>TIPO   POSTO :  NOTURNO</t>
  </si>
  <si>
    <t>Adicional  Noturno</t>
  </si>
  <si>
    <t xml:space="preserve"> 1-17</t>
  </si>
  <si>
    <t>CUSTO FIXO TOTAL (1.1 a 1.16)</t>
  </si>
  <si>
    <t>Custo fixo total (1.17)</t>
  </si>
  <si>
    <t xml:space="preserve">Prefeitura Municipal de Patos de Minas </t>
  </si>
  <si>
    <t xml:space="preserve">               Secretaria Municipal de Administração</t>
  </si>
  <si>
    <t xml:space="preserve">            PLANILHA DE CUSTOS E FORMAÇÃO DE PREÇOS- ITEM 38684</t>
  </si>
  <si>
    <t xml:space="preserve"> REGIME- SEGUNDA A SEXTA   </t>
  </si>
  <si>
    <t xml:space="preserve">OBS: O VALOR DO SALÁRIO FOI REDUZIDO CONFORME JORNADA DE TRABALHO DO POSTO 180 HORAS/MÊS </t>
  </si>
  <si>
    <t xml:space="preserve">                                        Prefeitura Municipal de Patos de Minas</t>
  </si>
  <si>
    <t xml:space="preserve">                                                                          Secretaria Municipal de Administração</t>
  </si>
  <si>
    <t xml:space="preserve">              PLANILHA DE CUSTOS E FORMAÇÃO DE PREÇOS- ITEM 38687</t>
  </si>
  <si>
    <t xml:space="preserve"> REGIME     -   EVENTOS DIURNOS</t>
  </si>
  <si>
    <t>Descrição : VIGILÂNCIA   DESARMADA EM EVENTOS</t>
  </si>
  <si>
    <t xml:space="preserve">Hs </t>
  </si>
  <si>
    <t>Diárias</t>
  </si>
  <si>
    <t>2.10-   Preço/ dia   para   EVENTOS DIURNOS</t>
  </si>
  <si>
    <t xml:space="preserve">                                                Secretaria Municipal de Administração</t>
  </si>
  <si>
    <t xml:space="preserve">           PLANILHA DE CUSTOS E FORMAÇÃO DE PREÇOS- ITEM 38688</t>
  </si>
  <si>
    <t xml:space="preserve"> REGIME     -   EVENTOS NOTURNOS</t>
  </si>
  <si>
    <t>2.10-   Preço/ dia   para   EVENTOS NOTURNOS</t>
  </si>
  <si>
    <t xml:space="preserve">QUADRO 1 NÃO PODERÃO SER ALTERADOS. 3- PARA A COMPOSIÇÃO DE CUSTOS DESTE POSTO, FOI CONSIDERADO O PREÇO FIXO FINAL ( ITEM 2.9)  POR 2220H E MULTIPLICADO </t>
  </si>
  <si>
    <t xml:space="preserve">POR 12 HORAS/DIA. </t>
  </si>
  <si>
    <t>ANEXO X- TABELA REFERENCIAL USADA PARA TODAS A PLANILHAS DE CUSTOS, REFERENTE AO ÍNDICE "ENCARGOS SOCIAIS" CONSTANTE NO QUADRO I- COMPOSIÇÃO DE CUSTO FIXO- DE CADA POSTO</t>
  </si>
  <si>
    <t>Encargos Sociais</t>
  </si>
  <si>
    <t>Grupo A</t>
  </si>
  <si>
    <t>INSS</t>
  </si>
  <si>
    <t>SESI/SESC</t>
  </si>
  <si>
    <t>SENAI/SENAC</t>
  </si>
  <si>
    <t>INCRA</t>
  </si>
  <si>
    <t>Salário Educação</t>
  </si>
  <si>
    <t>FGTS</t>
  </si>
  <si>
    <t>Seguro Acidente do Trabalho/SAT/INSS</t>
  </si>
  <si>
    <t>SEBRAE</t>
  </si>
  <si>
    <t>Total do Grupo A</t>
  </si>
  <si>
    <t>Grupo B</t>
  </si>
  <si>
    <t>Férias + Abono</t>
  </si>
  <si>
    <t>Auxílio Doença</t>
  </si>
  <si>
    <t>Faltas Legais</t>
  </si>
  <si>
    <t>Acidente de Trabalho</t>
  </si>
  <si>
    <t>Licença Paternidade</t>
  </si>
  <si>
    <t>13º Salário</t>
  </si>
  <si>
    <t>Aviso Prévio</t>
  </si>
  <si>
    <t>Total do Grupo B</t>
  </si>
  <si>
    <t>Grupo C</t>
  </si>
  <si>
    <t>Aviso Prévio Indenizado</t>
  </si>
  <si>
    <t>Indenização Adicional</t>
  </si>
  <si>
    <t>Indenização nas Rescisões Sem Justa Causa</t>
  </si>
  <si>
    <t>Total do Grupo C</t>
  </si>
  <si>
    <t>Grupo D</t>
  </si>
  <si>
    <t>Incidência dos encargos do grupo "A" sobre os itens do grupo "B"</t>
  </si>
  <si>
    <t>Total do Grupo D</t>
  </si>
  <si>
    <t>Total dos Encargos</t>
  </si>
  <si>
    <t xml:space="preserve">             PLANILHA DE CUSTOS E FORMAÇÃO DE PREÇOS- ITEM 44269</t>
  </si>
  <si>
    <r>
      <rPr>
        <b/>
        <sz val="11"/>
        <rFont val="Calibri"/>
        <family val="2"/>
      </rPr>
      <t>OBS: CAPACITAÇÃO ESPECIFICA PARA O VIGILANTE AEROPORTUÁRIO</t>
    </r>
    <r>
      <rPr>
        <sz val="11"/>
        <rFont val="Calibri"/>
        <family val="2"/>
      </rPr>
      <t xml:space="preserve"> - O VIGILANTE DEVE TER O CURSO DE CAPACITAÇÃO  </t>
    </r>
  </si>
  <si>
    <t>ESPECIFICA PARA VIGILANTE AEROPORTUÁRIO, CONFORME RBAC - 107(ANAC). DECRETO N. 7.168 DE 5 DE MAIO DE 2010</t>
  </si>
  <si>
    <t xml:space="preserve"> PRESIDENTE DA REPUBLICA) QUE DISPOE SOBRE O PROGRAMA NACIONAL DE SEGURANÇA DA </t>
  </si>
  <si>
    <t>AVIAÇÃO CIVIL CONTRA ATOS DE INTERFERÊNCIA ILICITA (PNAVSEC) E PSA - PROGRAMA DE SEGURANÇA AEROPORTUÁRIA (LOCAL/SNPD).</t>
  </si>
  <si>
    <t xml:space="preserve">        PLANILHA DE CUSTOS E FORMAÇÃO DE PREÇOS- ITEM 44268</t>
  </si>
  <si>
    <t xml:space="preserve">                        Prefeitura Municipal de Patos de Minas </t>
  </si>
  <si>
    <t xml:space="preserve">                                            Secretaria Municipal de Administração</t>
  </si>
  <si>
    <t>Item</t>
  </si>
  <si>
    <t>Descrição dos Serviços</t>
  </si>
  <si>
    <t>Qtde</t>
  </si>
  <si>
    <t>SERVIÇO DE VIGILÂNCIA DESARMADA DIURNA,COM JORNADA 12 X 36, TOTALIZANDO 2 VIGILANTES, DOMINGO A SÁBADO</t>
  </si>
  <si>
    <t>SERVIÇO DE VIGILÂNCIA DESARMADA NOTURNA, COM JORNADA 12 X36,  TOTALIZANDO 2 VIGILANTES, DOMINGO A SÁBADO</t>
  </si>
  <si>
    <t>SERVIÇO DE VIGILÂNCIA DESARMADA DIURNA, COM JORNADA DE 12X 36 TOTALIZANDO 2 VIGILANTES, SEGUNDA A SEXTA</t>
  </si>
  <si>
    <t>SERVIÇO DE VIGILÂNCIA DESARMADA DIURNA, COM JORNADA DE 12 HORAS EM EVENTOS DIVERSOS</t>
  </si>
  <si>
    <t>SERVIÇO DE VIGILÂNCIA DESARMADA NOTURNA, COM JORNADA DE 12 HORAS EM EVENTOS DIVERSOS</t>
  </si>
  <si>
    <t>Total</t>
  </si>
  <si>
    <t>Locais - Endereços</t>
  </si>
  <si>
    <t>Quantidade</t>
  </si>
  <si>
    <t>Mocambo - Rua Miosotes, Bairro Jd. Paraíso</t>
  </si>
  <si>
    <t>Cidade Administrativa - Dr. José Olympio de Melo, nº. 151, Bairro Eldorado</t>
  </si>
  <si>
    <t>CREAS - Rua Dona Luiza, nº. 840, Bairro Lagoa Grande</t>
  </si>
  <si>
    <t>Praça PEC- Avenida das Paineiras, 195, Bairro Alto da Colina</t>
  </si>
  <si>
    <t>Ceasa - Av. Maria Clara da Fonseca, nº. 1280, Bairro Planalto</t>
  </si>
  <si>
    <t>Upa III - Rua Peluzzo, nº. 200, Bairro Peluzzo</t>
  </si>
  <si>
    <t>Caps II - Praça Dona Senhorinha, 35 e 37, Bairro Várzea</t>
  </si>
  <si>
    <t>Caps AD - Rua Dona Luiza, nº. 710, Bairro Lagoa Grande</t>
  </si>
  <si>
    <t>Eventos Diurnos (a informar mediante ordem de serviço)</t>
  </si>
  <si>
    <t>CAIC - Av. Patrício Filho, nº. 644, Bairro Morada do Sol</t>
  </si>
  <si>
    <t>Eventos Noturnos (a informar mediante ordem de serviço)</t>
  </si>
  <si>
    <t xml:space="preserve">Valor </t>
  </si>
  <si>
    <t>PATOS DE MINAS, 18 DE OUTUBRO DE 2017.</t>
  </si>
  <si>
    <t>CRAS III - Rua Zeca Mota, 189, Bairro Alvorada</t>
  </si>
  <si>
    <t>AEROPORTO MUNICIPAL - BR 354, KM 08</t>
  </si>
  <si>
    <t>SERVIÇO DE VIGILÂNCIA DESARMADA DIURNA PARA O AEROPORTO</t>
  </si>
  <si>
    <t>SERVIÇO DE VIGILÂNCIA DESARMADA NOTURNO PARA O AEROPORTO</t>
  </si>
  <si>
    <t xml:space="preserve">DESCRIÇÃO DOS SERVIÇOS E LOCAIS </t>
  </si>
  <si>
    <t>PREÇO  E  DESCRIÇÃO  DOS  ITENS</t>
  </si>
  <si>
    <t>SERVIÇO DE VIGILÂNCIA DESARMADA NOTURNA PARA O AEROPORTO</t>
  </si>
</sst>
</file>

<file path=xl/styles.xml><?xml version="1.0" encoding="utf-8"?>
<styleSheet xmlns="http://schemas.openxmlformats.org/spreadsheetml/2006/main">
  <numFmts count="9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.00_);\(&quot;R$ &quot;#,##0.00\)"/>
    <numFmt numFmtId="165" formatCode="_(* #,##0.00_);_(* \(#,##0.00\);_(* &quot;-&quot;??_);_(@_)"/>
    <numFmt numFmtId="166" formatCode="_(&quot;R$&quot;* #,##0.00_);_(&quot;R$&quot;* \(#,##0.00\);_(&quot;R$&quot;* &quot;-&quot;??_);_(@_)"/>
    <numFmt numFmtId="167" formatCode="#,##0.000_);\(#,##0.000\)"/>
    <numFmt numFmtId="168" formatCode="#,##0.00;[Red]#,##0.00"/>
    <numFmt numFmtId="169" formatCode="#,##0.0000_);\(#,##0.0000\)"/>
    <numFmt numFmtId="170" formatCode="#,##0.0000000_);\(#,##0.0000000\)"/>
  </numFmts>
  <fonts count="42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12"/>
      <name val="Courier"/>
      <family val="3"/>
    </font>
    <font>
      <sz val="16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9"/>
      <name val="Courier"/>
      <family val="3"/>
    </font>
    <font>
      <b/>
      <sz val="16"/>
      <color indexed="8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Courier"/>
      <family val="3"/>
    </font>
    <font>
      <b/>
      <u/>
      <sz val="10"/>
      <color indexed="8"/>
      <name val="Times New Roman"/>
      <family val="1"/>
    </font>
    <font>
      <b/>
      <sz val="10"/>
      <name val="Courier"/>
      <family val="3"/>
    </font>
    <font>
      <sz val="11"/>
      <name val="Calibri"/>
      <family val="2"/>
    </font>
    <font>
      <sz val="10"/>
      <name val="Courier"/>
      <family val="3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12"/>
      <name val="Courier"/>
      <family val="3"/>
    </font>
    <font>
      <sz val="10"/>
      <color indexed="10"/>
      <name val="Courier"/>
      <family val="3"/>
    </font>
    <font>
      <b/>
      <sz val="14"/>
      <name val="Times New Roman"/>
      <family val="1"/>
    </font>
    <font>
      <b/>
      <sz val="19"/>
      <color indexed="8"/>
      <name val="Courier"/>
      <family val="3"/>
    </font>
    <font>
      <b/>
      <sz val="11.5"/>
      <name val="Courier"/>
      <family val="3"/>
    </font>
    <font>
      <b/>
      <sz val="11"/>
      <name val="Times New Roman"/>
      <family val="1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12"/>
      <name val="Calibri"/>
      <family val="2"/>
    </font>
    <font>
      <b/>
      <sz val="10"/>
      <name val="Arial"/>
      <family val="2"/>
    </font>
    <font>
      <sz val="9"/>
      <name val="Times New Roman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8"/>
      <name val="Times New Roman"/>
      <family val="1"/>
    </font>
    <font>
      <sz val="10"/>
      <color indexed="9"/>
      <name val="Times New Roman"/>
      <family val="1"/>
    </font>
    <font>
      <sz val="10"/>
      <color indexed="9"/>
      <name val="Courier"/>
      <family val="3"/>
    </font>
    <font>
      <sz val="8"/>
      <name val="Calibri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09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5" fillId="0" borderId="0" xfId="0" applyFont="1" applyAlignment="1"/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Border="1"/>
    <xf numFmtId="166" fontId="2" fillId="0" borderId="0" xfId="1" applyNumberFormat="1" applyFont="1" applyBorder="1"/>
    <xf numFmtId="0" fontId="8" fillId="0" borderId="0" xfId="0" applyFont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Continuous"/>
    </xf>
    <xf numFmtId="0" fontId="2" fillId="2" borderId="2" xfId="0" applyFont="1" applyFill="1" applyBorder="1"/>
    <xf numFmtId="0" fontId="2" fillId="2" borderId="0" xfId="0" applyFont="1" applyFill="1" applyBorder="1"/>
    <xf numFmtId="166" fontId="2" fillId="2" borderId="0" xfId="1" applyNumberFormat="1" applyFont="1" applyFill="1" applyBorder="1"/>
    <xf numFmtId="166" fontId="2" fillId="2" borderId="3" xfId="1" applyNumberFormat="1" applyFont="1" applyFill="1" applyBorder="1"/>
    <xf numFmtId="0" fontId="0" fillId="2" borderId="1" xfId="0" applyFont="1" applyFill="1" applyBorder="1"/>
    <xf numFmtId="0" fontId="11" fillId="2" borderId="4" xfId="0" applyFont="1" applyFill="1" applyBorder="1" applyAlignment="1">
      <alignment horizontal="centerContinuous"/>
    </xf>
    <xf numFmtId="0" fontId="11" fillId="0" borderId="2" xfId="0" applyFont="1" applyFill="1" applyBorder="1" applyAlignment="1" applyProtection="1">
      <alignment horizontal="left"/>
    </xf>
    <xf numFmtId="0" fontId="11" fillId="0" borderId="0" xfId="0" applyFont="1" applyFill="1" applyBorder="1"/>
    <xf numFmtId="0" fontId="11" fillId="2" borderId="0" xfId="0" applyFont="1" applyFill="1" applyBorder="1" applyAlignment="1" applyProtection="1">
      <alignment horizontal="left"/>
    </xf>
    <xf numFmtId="0" fontId="11" fillId="2" borderId="5" xfId="0" applyFont="1" applyFill="1" applyBorder="1"/>
    <xf numFmtId="0" fontId="11" fillId="2" borderId="6" xfId="0" applyFont="1" applyFill="1" applyBorder="1"/>
    <xf numFmtId="0" fontId="11" fillId="0" borderId="7" xfId="0" applyFont="1" applyFill="1" applyBorder="1" applyAlignment="1" applyProtection="1">
      <alignment horizontal="left"/>
    </xf>
    <xf numFmtId="0" fontId="11" fillId="2" borderId="0" xfId="0" applyFont="1" applyFill="1" applyBorder="1"/>
    <xf numFmtId="0" fontId="11" fillId="2" borderId="1" xfId="0" applyFont="1" applyFill="1" applyBorder="1"/>
    <xf numFmtId="0" fontId="11" fillId="2" borderId="2" xfId="0" applyFont="1" applyFill="1" applyBorder="1" applyAlignment="1" applyProtection="1">
      <alignment horizontal="left"/>
    </xf>
    <xf numFmtId="9" fontId="11" fillId="2" borderId="0" xfId="2" applyFont="1" applyFill="1" applyBorder="1" applyAlignment="1">
      <alignment horizontal="left"/>
    </xf>
    <xf numFmtId="0" fontId="12" fillId="2" borderId="0" xfId="0" applyFont="1" applyFill="1" applyBorder="1"/>
    <xf numFmtId="37" fontId="11" fillId="2" borderId="0" xfId="0" applyNumberFormat="1" applyFont="1" applyFill="1" applyBorder="1" applyAlignment="1" applyProtection="1">
      <alignment horizontal="center"/>
    </xf>
    <xf numFmtId="0" fontId="13" fillId="2" borderId="8" xfId="0" applyFont="1" applyFill="1" applyBorder="1" applyAlignment="1" applyProtection="1">
      <alignment horizontal="left"/>
    </xf>
    <xf numFmtId="20" fontId="13" fillId="2" borderId="9" xfId="0" applyNumberFormat="1" applyFont="1" applyFill="1" applyBorder="1" applyAlignment="1" applyProtection="1">
      <alignment horizontal="center"/>
    </xf>
    <xf numFmtId="0" fontId="13" fillId="2" borderId="9" xfId="0" applyFont="1" applyFill="1" applyBorder="1" applyAlignment="1" applyProtection="1">
      <alignment horizontal="center"/>
    </xf>
    <xf numFmtId="0" fontId="13" fillId="2" borderId="9" xfId="0" applyFont="1" applyFill="1" applyBorder="1" applyAlignment="1">
      <alignment horizontal="center"/>
    </xf>
    <xf numFmtId="39" fontId="13" fillId="2" borderId="9" xfId="0" applyNumberFormat="1" applyFont="1" applyFill="1" applyBorder="1" applyProtection="1"/>
    <xf numFmtId="0" fontId="13" fillId="2" borderId="9" xfId="0" applyFont="1" applyFill="1" applyBorder="1"/>
    <xf numFmtId="0" fontId="13" fillId="2" borderId="10" xfId="0" applyFont="1" applyFill="1" applyBorder="1" applyAlignment="1" applyProtection="1">
      <alignment horizontal="fill"/>
    </xf>
    <xf numFmtId="0" fontId="13" fillId="2" borderId="11" xfId="0" applyFont="1" applyFill="1" applyBorder="1" applyAlignment="1" applyProtection="1">
      <alignment horizontal="fill"/>
    </xf>
    <xf numFmtId="0" fontId="13" fillId="2" borderId="11" xfId="0" applyFont="1" applyFill="1" applyBorder="1" applyAlignment="1">
      <alignment horizontal="center"/>
    </xf>
    <xf numFmtId="0" fontId="13" fillId="2" borderId="12" xfId="0" applyFont="1" applyFill="1" applyBorder="1" applyAlignment="1" applyProtection="1">
      <alignment horizontal="fill"/>
    </xf>
    <xf numFmtId="0" fontId="11" fillId="2" borderId="1" xfId="0" applyFont="1" applyFill="1" applyBorder="1" applyAlignment="1" applyProtection="1">
      <alignment horizontal="fill"/>
    </xf>
    <xf numFmtId="0" fontId="13" fillId="2" borderId="13" xfId="0" applyFont="1" applyFill="1" applyBorder="1" applyAlignment="1" applyProtection="1">
      <alignment horizontal="center"/>
    </xf>
    <xf numFmtId="0" fontId="13" fillId="2" borderId="14" xfId="0" applyFont="1" applyFill="1" applyBorder="1" applyAlignment="1" applyProtection="1">
      <alignment horizontal="center"/>
    </xf>
    <xf numFmtId="0" fontId="13" fillId="2" borderId="7" xfId="0" applyFont="1" applyFill="1" applyBorder="1" applyAlignment="1" applyProtection="1">
      <alignment horizontal="center"/>
    </xf>
    <xf numFmtId="0" fontId="11" fillId="2" borderId="1" xfId="0" applyFont="1" applyFill="1" applyBorder="1" applyAlignment="1" applyProtection="1">
      <alignment horizontal="center"/>
    </xf>
    <xf numFmtId="0" fontId="13" fillId="2" borderId="15" xfId="0" applyFont="1" applyFill="1" applyBorder="1" applyAlignment="1" applyProtection="1">
      <alignment horizontal="fill"/>
    </xf>
    <xf numFmtId="0" fontId="13" fillId="2" borderId="16" xfId="0" applyFont="1" applyFill="1" applyBorder="1" applyAlignment="1" applyProtection="1">
      <alignment horizontal="fill"/>
    </xf>
    <xf numFmtId="0" fontId="13" fillId="2" borderId="16" xfId="0" applyFont="1" applyFill="1" applyBorder="1" applyAlignment="1">
      <alignment horizontal="center"/>
    </xf>
    <xf numFmtId="0" fontId="13" fillId="2" borderId="17" xfId="0" applyFont="1" applyFill="1" applyBorder="1" applyAlignment="1" applyProtection="1">
      <alignment horizontal="fill"/>
    </xf>
    <xf numFmtId="0" fontId="13" fillId="2" borderId="13" xfId="0" applyFont="1" applyFill="1" applyBorder="1"/>
    <xf numFmtId="0" fontId="13" fillId="2" borderId="14" xfId="0" applyFont="1" applyFill="1" applyBorder="1"/>
    <xf numFmtId="0" fontId="13" fillId="2" borderId="7" xfId="0" applyFont="1" applyFill="1" applyBorder="1"/>
    <xf numFmtId="39" fontId="13" fillId="2" borderId="13" xfId="0" applyNumberFormat="1" applyFont="1" applyFill="1" applyBorder="1" applyProtection="1"/>
    <xf numFmtId="39" fontId="13" fillId="2" borderId="14" xfId="0" applyNumberFormat="1" applyFont="1" applyFill="1" applyBorder="1" applyAlignment="1" applyProtection="1">
      <alignment horizontal="center"/>
    </xf>
    <xf numFmtId="37" fontId="11" fillId="2" borderId="14" xfId="0" applyNumberFormat="1" applyFont="1" applyFill="1" applyBorder="1" applyAlignment="1" applyProtection="1">
      <alignment horizontal="center"/>
    </xf>
    <xf numFmtId="0" fontId="11" fillId="2" borderId="14" xfId="0" applyFont="1" applyFill="1" applyBorder="1" applyAlignment="1" applyProtection="1">
      <alignment horizontal="left"/>
    </xf>
    <xf numFmtId="167" fontId="11" fillId="2" borderId="14" xfId="0" applyNumberFormat="1" applyFont="1" applyFill="1" applyBorder="1" applyAlignment="1" applyProtection="1">
      <alignment horizontal="center"/>
    </xf>
    <xf numFmtId="168" fontId="11" fillId="2" borderId="14" xfId="0" applyNumberFormat="1" applyFont="1" applyFill="1" applyBorder="1" applyAlignment="1" applyProtection="1">
      <alignment horizontal="center"/>
    </xf>
    <xf numFmtId="39" fontId="11" fillId="2" borderId="7" xfId="0" applyNumberFormat="1" applyFont="1" applyFill="1" applyBorder="1" applyAlignment="1" applyProtection="1">
      <alignment horizontal="center"/>
    </xf>
    <xf numFmtId="10" fontId="14" fillId="2" borderId="1" xfId="2" applyNumberFormat="1" applyFont="1" applyFill="1" applyBorder="1" applyAlignment="1" applyProtection="1">
      <alignment horizontal="center"/>
    </xf>
    <xf numFmtId="168" fontId="2" fillId="0" borderId="0" xfId="0" applyNumberFormat="1" applyFont="1"/>
    <xf numFmtId="10" fontId="13" fillId="2" borderId="13" xfId="0" applyNumberFormat="1" applyFont="1" applyFill="1" applyBorder="1" applyAlignment="1" applyProtection="1">
      <alignment horizontal="center"/>
    </xf>
    <xf numFmtId="39" fontId="11" fillId="2" borderId="14" xfId="0" applyNumberFormat="1" applyFont="1" applyFill="1" applyBorder="1" applyAlignment="1" applyProtection="1">
      <alignment horizontal="center"/>
    </xf>
    <xf numFmtId="9" fontId="13" fillId="2" borderId="13" xfId="0" applyNumberFormat="1" applyFont="1" applyFill="1" applyBorder="1" applyAlignment="1" applyProtection="1">
      <alignment horizontal="center"/>
    </xf>
    <xf numFmtId="0" fontId="13" fillId="2" borderId="14" xfId="0" applyFont="1" applyFill="1" applyBorder="1" applyAlignment="1" applyProtection="1">
      <alignment horizontal="left"/>
    </xf>
    <xf numFmtId="2" fontId="2" fillId="0" borderId="0" xfId="0" applyNumberFormat="1" applyFont="1"/>
    <xf numFmtId="169" fontId="13" fillId="2" borderId="14" xfId="0" applyNumberFormat="1" applyFont="1" applyFill="1" applyBorder="1" applyAlignment="1" applyProtection="1">
      <alignment horizontal="center"/>
    </xf>
    <xf numFmtId="39" fontId="13" fillId="2" borderId="7" xfId="0" applyNumberFormat="1" applyFont="1" applyFill="1" applyBorder="1" applyAlignment="1" applyProtection="1">
      <alignment horizontal="center"/>
    </xf>
    <xf numFmtId="37" fontId="13" fillId="2" borderId="13" xfId="0" applyNumberFormat="1" applyFont="1" applyFill="1" applyBorder="1" applyAlignment="1" applyProtection="1">
      <alignment horizontal="center"/>
    </xf>
    <xf numFmtId="37" fontId="13" fillId="2" borderId="14" xfId="0" applyNumberFormat="1" applyFont="1" applyFill="1" applyBorder="1" applyAlignment="1" applyProtection="1">
      <alignment horizontal="center"/>
    </xf>
    <xf numFmtId="167" fontId="13" fillId="2" borderId="14" xfId="0" applyNumberFormat="1" applyFont="1" applyFill="1" applyBorder="1" applyAlignment="1" applyProtection="1">
      <alignment horizontal="center"/>
    </xf>
    <xf numFmtId="168" fontId="13" fillId="2" borderId="14" xfId="0" applyNumberFormat="1" applyFont="1" applyFill="1" applyBorder="1" applyAlignment="1" applyProtection="1">
      <alignment horizontal="center"/>
    </xf>
    <xf numFmtId="0" fontId="13" fillId="2" borderId="14" xfId="0" applyFont="1" applyFill="1" applyBorder="1" applyAlignment="1">
      <alignment horizontal="center"/>
    </xf>
    <xf numFmtId="0" fontId="11" fillId="2" borderId="14" xfId="0" applyFont="1" applyFill="1" applyBorder="1"/>
    <xf numFmtId="0" fontId="13" fillId="2" borderId="7" xfId="0" applyFont="1" applyFill="1" applyBorder="1" applyAlignment="1">
      <alignment horizontal="center"/>
    </xf>
    <xf numFmtId="0" fontId="13" fillId="2" borderId="15" xfId="0" applyFont="1" applyFill="1" applyBorder="1"/>
    <xf numFmtId="0" fontId="13" fillId="2" borderId="16" xfId="0" applyFont="1" applyFill="1" applyBorder="1"/>
    <xf numFmtId="0" fontId="11" fillId="2" borderId="16" xfId="0" applyFont="1" applyFill="1" applyBorder="1" applyAlignment="1" applyProtection="1">
      <alignment horizontal="left"/>
    </xf>
    <xf numFmtId="0" fontId="11" fillId="2" borderId="18" xfId="0" applyFont="1" applyFill="1" applyBorder="1" applyAlignment="1" applyProtection="1">
      <alignment horizontal="left"/>
    </xf>
    <xf numFmtId="0" fontId="13" fillId="2" borderId="19" xfId="0" applyFont="1" applyFill="1" applyBorder="1" applyAlignment="1" applyProtection="1">
      <alignment horizontal="left"/>
    </xf>
    <xf numFmtId="39" fontId="13" fillId="2" borderId="19" xfId="0" applyNumberFormat="1" applyFont="1" applyFill="1" applyBorder="1" applyAlignment="1" applyProtection="1">
      <alignment horizontal="center"/>
    </xf>
    <xf numFmtId="10" fontId="14" fillId="2" borderId="20" xfId="2" applyNumberFormat="1" applyFont="1" applyFill="1" applyBorder="1" applyAlignment="1" applyProtection="1">
      <alignment horizontal="center"/>
    </xf>
    <xf numFmtId="0" fontId="13" fillId="2" borderId="2" xfId="0" applyFont="1" applyFill="1" applyBorder="1"/>
    <xf numFmtId="0" fontId="13" fillId="2" borderId="0" xfId="0" applyFont="1" applyFill="1" applyBorder="1"/>
    <xf numFmtId="0" fontId="13" fillId="2" borderId="0" xfId="0" applyFont="1" applyFill="1" applyBorder="1" applyAlignment="1" applyProtection="1">
      <alignment horizontal="left"/>
    </xf>
    <xf numFmtId="39" fontId="13" fillId="2" borderId="0" xfId="0" applyNumberFormat="1" applyFont="1" applyFill="1" applyBorder="1" applyProtection="1"/>
    <xf numFmtId="10" fontId="11" fillId="2" borderId="1" xfId="2" applyNumberFormat="1" applyFont="1" applyFill="1" applyBorder="1" applyAlignment="1" applyProtection="1">
      <alignment horizontal="center"/>
    </xf>
    <xf numFmtId="0" fontId="9" fillId="2" borderId="21" xfId="0" applyFont="1" applyFill="1" applyBorder="1" applyAlignment="1" applyProtection="1">
      <alignment horizontal="centerContinuous"/>
    </xf>
    <xf numFmtId="0" fontId="9" fillId="2" borderId="5" xfId="0" applyFont="1" applyFill="1" applyBorder="1" applyAlignment="1">
      <alignment horizontal="centerContinuous"/>
    </xf>
    <xf numFmtId="39" fontId="11" fillId="2" borderId="1" xfId="0" applyNumberFormat="1" applyFont="1" applyFill="1" applyBorder="1" applyProtection="1"/>
    <xf numFmtId="0" fontId="15" fillId="2" borderId="0" xfId="0" applyFont="1" applyFill="1" applyBorder="1"/>
    <xf numFmtId="0" fontId="13" fillId="2" borderId="21" xfId="0" applyFont="1" applyFill="1" applyBorder="1"/>
    <xf numFmtId="0" fontId="13" fillId="2" borderId="22" xfId="0" applyFont="1" applyFill="1" applyBorder="1"/>
    <xf numFmtId="0" fontId="13" fillId="2" borderId="11" xfId="0" applyFont="1" applyFill="1" applyBorder="1"/>
    <xf numFmtId="0" fontId="15" fillId="2" borderId="12" xfId="0" applyFont="1" applyFill="1" applyBorder="1"/>
    <xf numFmtId="0" fontId="15" fillId="2" borderId="5" xfId="0" applyFont="1" applyFill="1" applyBorder="1"/>
    <xf numFmtId="0" fontId="13" fillId="2" borderId="12" xfId="0" applyFont="1" applyFill="1" applyBorder="1"/>
    <xf numFmtId="0" fontId="13" fillId="2" borderId="23" xfId="0" applyFont="1" applyFill="1" applyBorder="1"/>
    <xf numFmtId="0" fontId="13" fillId="2" borderId="17" xfId="0" applyFont="1" applyFill="1" applyBorder="1"/>
    <xf numFmtId="0" fontId="11" fillId="2" borderId="4" xfId="0" applyFont="1" applyFill="1" applyBorder="1" applyAlignment="1" applyProtection="1">
      <alignment horizontal="center"/>
    </xf>
    <xf numFmtId="0" fontId="11" fillId="2" borderId="12" xfId="0" applyFont="1" applyFill="1" applyBorder="1" applyAlignment="1" applyProtection="1">
      <alignment horizontal="left"/>
    </xf>
    <xf numFmtId="0" fontId="13" fillId="2" borderId="5" xfId="0" applyFont="1" applyFill="1" applyBorder="1"/>
    <xf numFmtId="0" fontId="15" fillId="2" borderId="11" xfId="0" applyFont="1" applyFill="1" applyBorder="1"/>
    <xf numFmtId="39" fontId="13" fillId="2" borderId="12" xfId="0" applyNumberFormat="1" applyFont="1" applyFill="1" applyBorder="1" applyAlignment="1" applyProtection="1">
      <alignment horizontal="center"/>
    </xf>
    <xf numFmtId="0" fontId="13" fillId="2" borderId="7" xfId="0" applyFont="1" applyFill="1" applyBorder="1" applyAlignment="1" applyProtection="1">
      <alignment horizontal="left"/>
    </xf>
    <xf numFmtId="0" fontId="15" fillId="2" borderId="23" xfId="0" applyFont="1" applyFill="1" applyBorder="1"/>
    <xf numFmtId="170" fontId="13" fillId="2" borderId="14" xfId="0" applyNumberFormat="1" applyFont="1" applyFill="1" applyBorder="1" applyAlignment="1" applyProtection="1">
      <alignment horizontal="center"/>
    </xf>
    <xf numFmtId="39" fontId="14" fillId="2" borderId="1" xfId="0" applyNumberFormat="1" applyFont="1" applyFill="1" applyBorder="1" applyProtection="1"/>
    <xf numFmtId="39" fontId="16" fillId="2" borderId="14" xfId="0" applyNumberFormat="1" applyFont="1" applyFill="1" applyBorder="1" applyAlignment="1" applyProtection="1">
      <alignment horizontal="center"/>
    </xf>
    <xf numFmtId="39" fontId="13" fillId="2" borderId="14" xfId="0" applyNumberFormat="1" applyFont="1" applyFill="1" applyBorder="1" applyAlignment="1">
      <alignment horizontal="center"/>
    </xf>
    <xf numFmtId="0" fontId="13" fillId="2" borderId="8" xfId="0" applyFont="1" applyFill="1" applyBorder="1"/>
    <xf numFmtId="0" fontId="13" fillId="2" borderId="24" xfId="0" applyFont="1" applyFill="1" applyBorder="1"/>
    <xf numFmtId="39" fontId="13" fillId="2" borderId="16" xfId="0" applyNumberFormat="1" applyFont="1" applyFill="1" applyBorder="1" applyAlignment="1" applyProtection="1">
      <alignment horizontal="center"/>
    </xf>
    <xf numFmtId="0" fontId="13" fillId="2" borderId="16" xfId="0" applyFont="1" applyFill="1" applyBorder="1" applyAlignment="1" applyProtection="1">
      <alignment horizontal="left"/>
    </xf>
    <xf numFmtId="0" fontId="13" fillId="3" borderId="18" xfId="0" applyFont="1" applyFill="1" applyBorder="1" applyAlignment="1" applyProtection="1">
      <alignment horizontal="left"/>
    </xf>
    <xf numFmtId="0" fontId="13" fillId="3" borderId="19" xfId="0" applyFont="1" applyFill="1" applyBorder="1"/>
    <xf numFmtId="39" fontId="13" fillId="3" borderId="18" xfId="0" applyNumberFormat="1" applyFont="1" applyFill="1" applyBorder="1" applyAlignment="1" applyProtection="1">
      <alignment horizontal="center"/>
    </xf>
    <xf numFmtId="10" fontId="11" fillId="2" borderId="25" xfId="2" applyNumberFormat="1" applyFont="1" applyFill="1" applyBorder="1" applyAlignment="1" applyProtection="1">
      <alignment horizontal="center"/>
    </xf>
    <xf numFmtId="0" fontId="17" fillId="0" borderId="0" xfId="0" applyFont="1" applyBorder="1" applyAlignment="1">
      <alignment vertical="top"/>
    </xf>
    <xf numFmtId="0" fontId="18" fillId="0" borderId="0" xfId="0" applyFont="1"/>
    <xf numFmtId="0" fontId="18" fillId="0" borderId="0" xfId="0" applyFont="1" applyBorder="1" applyAlignment="1">
      <alignment vertical="top"/>
    </xf>
    <xf numFmtId="0" fontId="17" fillId="0" borderId="0" xfId="0" applyFont="1"/>
    <xf numFmtId="0" fontId="19" fillId="0" borderId="0" xfId="0" applyFont="1"/>
    <xf numFmtId="0" fontId="20" fillId="0" borderId="0" xfId="0" applyFont="1"/>
    <xf numFmtId="0" fontId="20" fillId="0" borderId="0" xfId="0" applyFont="1" applyAlignment="1" applyProtection="1">
      <alignment horizontal="fill"/>
    </xf>
    <xf numFmtId="165" fontId="21" fillId="0" borderId="0" xfId="3" applyNumberFormat="1" applyFont="1"/>
    <xf numFmtId="0" fontId="22" fillId="0" borderId="0" xfId="0" applyFont="1"/>
    <xf numFmtId="0" fontId="22" fillId="0" borderId="0" xfId="0" applyFont="1" applyAlignment="1" applyProtection="1">
      <alignment horizontal="center"/>
    </xf>
    <xf numFmtId="0" fontId="22" fillId="0" borderId="0" xfId="0" applyFont="1" applyAlignment="1" applyProtection="1">
      <alignment horizontal="fill"/>
    </xf>
    <xf numFmtId="0" fontId="22" fillId="0" borderId="0" xfId="0" applyFont="1" applyAlignment="1" applyProtection="1">
      <alignment horizontal="left"/>
    </xf>
    <xf numFmtId="39" fontId="22" fillId="0" borderId="0" xfId="0" applyNumberFormat="1" applyFont="1" applyProtection="1"/>
    <xf numFmtId="0" fontId="23" fillId="0" borderId="0" xfId="0" applyFont="1"/>
    <xf numFmtId="0" fontId="23" fillId="0" borderId="0" xfId="0" applyFont="1" applyAlignment="1" applyProtection="1">
      <alignment horizontal="left"/>
    </xf>
    <xf numFmtId="10" fontId="23" fillId="0" borderId="0" xfId="2" applyNumberFormat="1" applyFont="1" applyProtection="1"/>
    <xf numFmtId="0" fontId="23" fillId="0" borderId="0" xfId="0" applyFont="1" applyAlignment="1" applyProtection="1">
      <alignment horizontal="fill"/>
    </xf>
    <xf numFmtId="0" fontId="23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left"/>
    </xf>
    <xf numFmtId="39" fontId="2" fillId="0" borderId="0" xfId="0" applyNumberFormat="1" applyFont="1" applyProtection="1"/>
    <xf numFmtId="0" fontId="2" fillId="0" borderId="0" xfId="0" applyFont="1" applyAlignment="1" applyProtection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4" fillId="0" borderId="0" xfId="0" applyFont="1" applyAlignment="1" applyProtection="1">
      <alignment horizontal="left"/>
    </xf>
    <xf numFmtId="39" fontId="24" fillId="0" borderId="0" xfId="0" applyNumberFormat="1" applyFont="1" applyProtection="1"/>
    <xf numFmtId="10" fontId="24" fillId="0" borderId="0" xfId="2" applyNumberFormat="1" applyFont="1" applyProtection="1"/>
    <xf numFmtId="10" fontId="2" fillId="0" borderId="0" xfId="2" applyNumberFormat="1" applyFont="1" applyProtection="1"/>
    <xf numFmtId="0" fontId="2" fillId="0" borderId="0" xfId="0" applyFont="1" applyAlignment="1" applyProtection="1">
      <alignment horizontal="fill"/>
    </xf>
    <xf numFmtId="0" fontId="25" fillId="2" borderId="1" xfId="0" applyFont="1" applyFill="1" applyBorder="1" applyAlignment="1">
      <alignment horizontal="centerContinuous"/>
    </xf>
    <xf numFmtId="2" fontId="2" fillId="0" borderId="0" xfId="0" applyNumberFormat="1" applyFont="1" applyAlignment="1">
      <alignment horizontal="center"/>
    </xf>
    <xf numFmtId="0" fontId="13" fillId="2" borderId="18" xfId="0" applyFont="1" applyFill="1" applyBorder="1" applyAlignment="1" applyProtection="1">
      <alignment horizontal="left"/>
    </xf>
    <xf numFmtId="0" fontId="13" fillId="2" borderId="12" xfId="0" applyFont="1" applyFill="1" applyBorder="1" applyAlignment="1" applyProtection="1">
      <alignment horizontal="left"/>
    </xf>
    <xf numFmtId="0" fontId="13" fillId="2" borderId="26" xfId="0" applyFont="1" applyFill="1" applyBorder="1"/>
    <xf numFmtId="0" fontId="13" fillId="2" borderId="27" xfId="0" applyFont="1" applyFill="1" applyBorder="1"/>
    <xf numFmtId="39" fontId="13" fillId="2" borderId="28" xfId="0" applyNumberFormat="1" applyFont="1" applyFill="1" applyBorder="1" applyAlignment="1" applyProtection="1">
      <alignment horizontal="center"/>
    </xf>
    <xf numFmtId="0" fontId="13" fillId="2" borderId="28" xfId="0" applyFont="1" applyFill="1" applyBorder="1"/>
    <xf numFmtId="0" fontId="13" fillId="2" borderId="28" xfId="0" applyFont="1" applyFill="1" applyBorder="1" applyAlignment="1" applyProtection="1">
      <alignment horizontal="left"/>
    </xf>
    <xf numFmtId="0" fontId="13" fillId="3" borderId="29" xfId="0" applyFont="1" applyFill="1" applyBorder="1" applyAlignment="1" applyProtection="1">
      <alignment horizontal="left"/>
    </xf>
    <xf numFmtId="0" fontId="13" fillId="3" borderId="30" xfId="0" applyFont="1" applyFill="1" applyBorder="1"/>
    <xf numFmtId="39" fontId="13" fillId="3" borderId="31" xfId="0" applyNumberFormat="1" applyFont="1" applyFill="1" applyBorder="1" applyAlignment="1" applyProtection="1">
      <alignment horizontal="center"/>
    </xf>
    <xf numFmtId="10" fontId="11" fillId="2" borderId="32" xfId="2" applyNumberFormat="1" applyFont="1" applyFill="1" applyBorder="1" applyAlignment="1" applyProtection="1">
      <alignment horizontal="center"/>
    </xf>
    <xf numFmtId="39" fontId="13" fillId="2" borderId="0" xfId="0" applyNumberFormat="1" applyFont="1" applyFill="1" applyBorder="1" applyAlignment="1" applyProtection="1">
      <alignment horizontal="center"/>
    </xf>
    <xf numFmtId="0" fontId="13" fillId="3" borderId="0" xfId="0" applyFont="1" applyFill="1" applyBorder="1" applyAlignment="1" applyProtection="1">
      <alignment horizontal="left"/>
    </xf>
    <xf numFmtId="0" fontId="13" fillId="3" borderId="0" xfId="0" applyFont="1" applyFill="1" applyBorder="1"/>
    <xf numFmtId="39" fontId="13" fillId="3" borderId="0" xfId="0" applyNumberFormat="1" applyFont="1" applyFill="1" applyBorder="1" applyAlignment="1" applyProtection="1">
      <alignment horizontal="center"/>
    </xf>
    <xf numFmtId="10" fontId="11" fillId="2" borderId="0" xfId="2" applyNumberFormat="1" applyFont="1" applyFill="1" applyBorder="1" applyAlignment="1" applyProtection="1">
      <alignment horizontal="center"/>
    </xf>
    <xf numFmtId="0" fontId="15" fillId="0" borderId="0" xfId="0" applyFont="1"/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5" fillId="2" borderId="33" xfId="0" applyFont="1" applyFill="1" applyBorder="1" applyAlignment="1">
      <alignment horizontal="centerContinuous"/>
    </xf>
    <xf numFmtId="0" fontId="4" fillId="0" borderId="0" xfId="0" applyFont="1" applyAlignment="1"/>
    <xf numFmtId="0" fontId="25" fillId="2" borderId="11" xfId="0" applyFont="1" applyFill="1" applyBorder="1" applyAlignment="1">
      <alignment horizontal="centerContinuous"/>
    </xf>
    <xf numFmtId="0" fontId="10" fillId="2" borderId="14" xfId="0" applyFont="1" applyFill="1" applyBorder="1" applyAlignment="1">
      <alignment horizontal="centerContinuous"/>
    </xf>
    <xf numFmtId="0" fontId="0" fillId="2" borderId="14" xfId="0" applyFont="1" applyFill="1" applyBorder="1"/>
    <xf numFmtId="0" fontId="11" fillId="2" borderId="16" xfId="0" applyFont="1" applyFill="1" applyBorder="1" applyAlignment="1">
      <alignment horizontal="centerContinuous"/>
    </xf>
    <xf numFmtId="0" fontId="13" fillId="2" borderId="19" xfId="0" applyFont="1" applyFill="1" applyBorder="1"/>
    <xf numFmtId="39" fontId="13" fillId="2" borderId="18" xfId="0" applyNumberFormat="1" applyFont="1" applyFill="1" applyBorder="1" applyAlignment="1" applyProtection="1">
      <alignment horizontal="center"/>
    </xf>
    <xf numFmtId="39" fontId="17" fillId="3" borderId="25" xfId="0" applyNumberFormat="1" applyFont="1" applyFill="1" applyBorder="1" applyAlignment="1">
      <alignment horizontal="center"/>
    </xf>
    <xf numFmtId="0" fontId="0" fillId="0" borderId="0" xfId="0" applyBorder="1"/>
    <xf numFmtId="0" fontId="8" fillId="0" borderId="0" xfId="0" applyFont="1" applyBorder="1" applyAlignment="1">
      <alignment horizontal="center"/>
    </xf>
    <xf numFmtId="166" fontId="0" fillId="0" borderId="0" xfId="1" applyNumberFormat="1" applyFont="1" applyBorder="1"/>
    <xf numFmtId="0" fontId="0" fillId="0" borderId="23" xfId="0" applyBorder="1"/>
    <xf numFmtId="166" fontId="0" fillId="0" borderId="7" xfId="1" applyNumberFormat="1" applyFont="1" applyBorder="1"/>
    <xf numFmtId="0" fontId="12" fillId="3" borderId="34" xfId="0" applyFont="1" applyFill="1" applyBorder="1" applyAlignment="1">
      <alignment horizontal="center" vertical="top" wrapText="1"/>
    </xf>
    <xf numFmtId="166" fontId="11" fillId="3" borderId="34" xfId="1" applyNumberFormat="1" applyFont="1" applyFill="1" applyBorder="1" applyAlignment="1">
      <alignment horizontal="center" vertical="top" wrapText="1"/>
    </xf>
    <xf numFmtId="166" fontId="11" fillId="0" borderId="0" xfId="1" applyNumberFormat="1" applyFont="1" applyFill="1" applyBorder="1"/>
    <xf numFmtId="0" fontId="11" fillId="0" borderId="11" xfId="0" applyFont="1" applyBorder="1" applyAlignment="1">
      <alignment horizontal="center" vertical="top" wrapText="1"/>
    </xf>
    <xf numFmtId="166" fontId="11" fillId="0" borderId="11" xfId="1" applyNumberFormat="1" applyFont="1" applyBorder="1" applyAlignment="1">
      <alignment horizontal="center" vertical="top" wrapText="1"/>
    </xf>
    <xf numFmtId="166" fontId="11" fillId="0" borderId="0" xfId="1" applyNumberFormat="1" applyFont="1" applyBorder="1"/>
    <xf numFmtId="0" fontId="14" fillId="0" borderId="34" xfId="0" applyFont="1" applyBorder="1" applyAlignment="1">
      <alignment horizontal="center" vertical="top" wrapText="1"/>
    </xf>
    <xf numFmtId="166" fontId="14" fillId="0" borderId="34" xfId="1" applyNumberFormat="1" applyFont="1" applyBorder="1" applyAlignment="1">
      <alignment horizontal="center" vertical="top" wrapText="1"/>
    </xf>
    <xf numFmtId="166" fontId="14" fillId="0" borderId="0" xfId="1" applyNumberFormat="1" applyFont="1" applyBorder="1"/>
    <xf numFmtId="0" fontId="14" fillId="0" borderId="16" xfId="0" applyFont="1" applyBorder="1" applyAlignment="1">
      <alignment horizontal="center" vertical="top" wrapText="1"/>
    </xf>
    <xf numFmtId="39" fontId="14" fillId="0" borderId="16" xfId="3" applyNumberFormat="1" applyFont="1" applyBorder="1" applyAlignment="1">
      <alignment horizontal="center" vertical="top" wrapText="1"/>
    </xf>
    <xf numFmtId="0" fontId="14" fillId="0" borderId="0" xfId="0" applyFont="1"/>
    <xf numFmtId="39" fontId="14" fillId="0" borderId="34" xfId="3" applyNumberFormat="1" applyFont="1" applyBorder="1" applyAlignment="1">
      <alignment horizontal="center" vertical="top" wrapText="1"/>
    </xf>
    <xf numFmtId="0" fontId="11" fillId="0" borderId="34" xfId="0" applyFont="1" applyBorder="1" applyAlignment="1">
      <alignment horizontal="center" vertical="top" wrapText="1"/>
    </xf>
    <xf numFmtId="39" fontId="11" fillId="0" borderId="34" xfId="3" applyNumberFormat="1" applyFont="1" applyBorder="1" applyAlignment="1">
      <alignment horizontal="center" vertical="top" wrapText="1"/>
    </xf>
    <xf numFmtId="0" fontId="11" fillId="0" borderId="0" xfId="0" applyFont="1"/>
    <xf numFmtId="165" fontId="11" fillId="0" borderId="34" xfId="3" applyNumberFormat="1" applyFont="1" applyBorder="1" applyAlignment="1">
      <alignment horizontal="center" vertical="top" wrapText="1"/>
    </xf>
    <xf numFmtId="10" fontId="28" fillId="3" borderId="35" xfId="3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166" fontId="6" fillId="0" borderId="0" xfId="1" applyNumberFormat="1" applyFont="1" applyBorder="1" applyAlignment="1">
      <alignment horizontal="center"/>
    </xf>
    <xf numFmtId="0" fontId="29" fillId="2" borderId="0" xfId="0" applyFont="1" applyFill="1" applyBorder="1"/>
    <xf numFmtId="39" fontId="29" fillId="2" borderId="0" xfId="0" applyNumberFormat="1" applyFont="1" applyFill="1" applyBorder="1" applyAlignment="1" applyProtection="1">
      <alignment horizontal="center"/>
    </xf>
    <xf numFmtId="0" fontId="29" fillId="2" borderId="0" xfId="0" applyFont="1" applyFill="1" applyBorder="1" applyAlignment="1" applyProtection="1">
      <alignment horizontal="left"/>
    </xf>
    <xf numFmtId="0" fontId="29" fillId="3" borderId="0" xfId="0" applyFont="1" applyFill="1" applyBorder="1" applyAlignment="1" applyProtection="1">
      <alignment horizontal="left"/>
    </xf>
    <xf numFmtId="0" fontId="29" fillId="3" borderId="0" xfId="0" applyFont="1" applyFill="1" applyBorder="1"/>
    <xf numFmtId="39" fontId="29" fillId="3" borderId="0" xfId="0" applyNumberFormat="1" applyFont="1" applyFill="1" applyBorder="1" applyAlignment="1" applyProtection="1">
      <alignment horizontal="center"/>
    </xf>
    <xf numFmtId="10" fontId="30" fillId="2" borderId="0" xfId="2" applyNumberFormat="1" applyFont="1" applyFill="1" applyBorder="1" applyAlignment="1" applyProtection="1">
      <alignment horizontal="center"/>
    </xf>
    <xf numFmtId="0" fontId="30" fillId="0" borderId="0" xfId="0" applyFont="1" applyBorder="1" applyAlignment="1">
      <alignment vertical="top"/>
    </xf>
    <xf numFmtId="0" fontId="31" fillId="0" borderId="0" xfId="0" applyFont="1"/>
    <xf numFmtId="0" fontId="31" fillId="0" borderId="0" xfId="0" applyFont="1" applyBorder="1" applyAlignment="1">
      <alignment vertical="top"/>
    </xf>
    <xf numFmtId="0" fontId="32" fillId="0" borderId="0" xfId="0" applyFont="1"/>
    <xf numFmtId="0" fontId="19" fillId="0" borderId="0" xfId="0" applyFont="1" applyFill="1"/>
    <xf numFmtId="0" fontId="33" fillId="0" borderId="0" xfId="0" applyFont="1" applyFill="1" applyAlignment="1">
      <alignment horizontal="center"/>
    </xf>
    <xf numFmtId="0" fontId="7" fillId="0" borderId="0" xfId="0" applyFont="1" applyAlignment="1"/>
    <xf numFmtId="0" fontId="11" fillId="0" borderId="34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4" fillId="0" borderId="34" xfId="0" applyFont="1" applyFill="1" applyBorder="1" applyAlignment="1">
      <alignment horizontal="center"/>
    </xf>
    <xf numFmtId="165" fontId="14" fillId="0" borderId="0" xfId="3" applyNumberFormat="1" applyFont="1" applyFill="1" applyBorder="1"/>
    <xf numFmtId="0" fontId="11" fillId="0" borderId="34" xfId="0" applyFont="1" applyFill="1" applyBorder="1"/>
    <xf numFmtId="165" fontId="11" fillId="0" borderId="0" xfId="3" applyNumberFormat="1" applyFont="1" applyFill="1" applyBorder="1"/>
    <xf numFmtId="0" fontId="19" fillId="0" borderId="0" xfId="0" applyFont="1" applyFill="1" applyBorder="1"/>
    <xf numFmtId="0" fontId="14" fillId="0" borderId="34" xfId="0" applyFont="1" applyFill="1" applyBorder="1" applyAlignment="1">
      <alignment horizontal="left"/>
    </xf>
    <xf numFmtId="3" fontId="14" fillId="0" borderId="34" xfId="0" applyNumberFormat="1" applyFont="1" applyFill="1" applyBorder="1" applyAlignment="1">
      <alignment horizontal="center"/>
    </xf>
    <xf numFmtId="0" fontId="11" fillId="0" borderId="34" xfId="0" applyFont="1" applyFill="1" applyBorder="1" applyAlignment="1"/>
    <xf numFmtId="0" fontId="33" fillId="0" borderId="0" xfId="0" applyFont="1" applyFill="1" applyAlignment="1"/>
    <xf numFmtId="0" fontId="0" fillId="0" borderId="0" xfId="0" applyFill="1"/>
    <xf numFmtId="0" fontId="28" fillId="0" borderId="36" xfId="0" applyFont="1" applyFill="1" applyBorder="1" applyAlignment="1">
      <alignment horizontal="center"/>
    </xf>
    <xf numFmtId="0" fontId="28" fillId="0" borderId="34" xfId="0" applyFont="1" applyFill="1" applyBorder="1" applyAlignment="1">
      <alignment horizontal="center"/>
    </xf>
    <xf numFmtId="0" fontId="28" fillId="0" borderId="20" xfId="0" applyFont="1" applyFill="1" applyBorder="1" applyAlignment="1">
      <alignment horizontal="center"/>
    </xf>
    <xf numFmtId="0" fontId="14" fillId="0" borderId="36" xfId="0" applyFont="1" applyFill="1" applyBorder="1" applyAlignment="1">
      <alignment horizontal="center"/>
    </xf>
    <xf numFmtId="166" fontId="14" fillId="0" borderId="34" xfId="1" applyNumberFormat="1" applyFont="1" applyFill="1" applyBorder="1" applyAlignment="1">
      <alignment horizontal="center"/>
    </xf>
    <xf numFmtId="166" fontId="14" fillId="0" borderId="20" xfId="1" applyNumberFormat="1" applyFont="1" applyFill="1" applyBorder="1" applyAlignment="1">
      <alignment horizontal="center"/>
    </xf>
    <xf numFmtId="0" fontId="28" fillId="0" borderId="31" xfId="0" applyFont="1" applyFill="1" applyBorder="1" applyAlignment="1">
      <alignment horizontal="center"/>
    </xf>
    <xf numFmtId="166" fontId="28" fillId="0" borderId="31" xfId="1" applyNumberFormat="1" applyFont="1" applyFill="1" applyBorder="1"/>
    <xf numFmtId="166" fontId="14" fillId="0" borderId="32" xfId="1" applyNumberFormat="1" applyFont="1" applyFill="1" applyBorder="1" applyAlignment="1">
      <alignment horizontal="center"/>
    </xf>
    <xf numFmtId="164" fontId="0" fillId="0" borderId="0" xfId="0" applyNumberFormat="1" applyFill="1"/>
    <xf numFmtId="0" fontId="0" fillId="0" borderId="0" xfId="0" applyFill="1" applyBorder="1"/>
    <xf numFmtId="166" fontId="38" fillId="0" borderId="1" xfId="1" applyNumberFormat="1" applyFont="1" applyFill="1" applyBorder="1" applyAlignment="1">
      <alignment horizontal="center"/>
    </xf>
    <xf numFmtId="0" fontId="39" fillId="0" borderId="0" xfId="0" applyFont="1" applyFill="1"/>
    <xf numFmtId="0" fontId="34" fillId="0" borderId="34" xfId="0" applyFont="1" applyFill="1" applyBorder="1" applyAlignment="1">
      <alignment wrapText="1"/>
    </xf>
    <xf numFmtId="0" fontId="41" fillId="0" borderId="34" xfId="0" applyFont="1" applyBorder="1" applyAlignment="1">
      <alignment wrapText="1"/>
    </xf>
    <xf numFmtId="0" fontId="37" fillId="0" borderId="34" xfId="0" applyFont="1" applyFill="1" applyBorder="1" applyAlignment="1">
      <alignment wrapText="1"/>
    </xf>
    <xf numFmtId="0" fontId="9" fillId="2" borderId="37" xfId="0" applyFont="1" applyFill="1" applyBorder="1" applyAlignment="1" applyProtection="1">
      <alignment horizontal="center"/>
    </xf>
    <xf numFmtId="0" fontId="9" fillId="2" borderId="30" xfId="0" applyFont="1" applyFill="1" applyBorder="1" applyAlignment="1" applyProtection="1">
      <alignment horizontal="center"/>
    </xf>
    <xf numFmtId="166" fontId="9" fillId="2" borderId="30" xfId="1" applyNumberFormat="1" applyFont="1" applyFill="1" applyBorder="1" applyAlignment="1" applyProtection="1">
      <alignment horizontal="center"/>
    </xf>
    <xf numFmtId="166" fontId="9" fillId="2" borderId="38" xfId="1" applyNumberFormat="1" applyFont="1" applyFill="1" applyBorder="1" applyAlignment="1" applyProtection="1">
      <alignment horizontal="center"/>
    </xf>
    <xf numFmtId="0" fontId="9" fillId="2" borderId="19" xfId="0" applyFont="1" applyFill="1" applyBorder="1" applyAlignment="1" applyProtection="1">
      <alignment horizontal="center"/>
    </xf>
    <xf numFmtId="0" fontId="9" fillId="2" borderId="35" xfId="0" applyFont="1" applyFill="1" applyBorder="1" applyAlignment="1" applyProtection="1">
      <alignment horizontal="center"/>
    </xf>
    <xf numFmtId="0" fontId="13" fillId="2" borderId="7" xfId="0" applyFont="1" applyFill="1" applyBorder="1" applyAlignment="1" applyProtection="1">
      <alignment horizontal="center"/>
    </xf>
    <xf numFmtId="0" fontId="13" fillId="2" borderId="23" xfId="0" applyFont="1" applyFill="1" applyBorder="1" applyAlignment="1" applyProtection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166" fontId="8" fillId="0" borderId="0" xfId="1" applyNumberFormat="1" applyFont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center"/>
    </xf>
    <xf numFmtId="166" fontId="8" fillId="2" borderId="19" xfId="1" applyNumberFormat="1" applyFont="1" applyFill="1" applyBorder="1" applyAlignment="1">
      <alignment horizontal="center"/>
    </xf>
    <xf numFmtId="166" fontId="8" fillId="2" borderId="39" xfId="1" applyNumberFormat="1" applyFont="1" applyFill="1" applyBorder="1" applyAlignment="1">
      <alignment horizontal="center"/>
    </xf>
    <xf numFmtId="0" fontId="8" fillId="2" borderId="35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166" fontId="9" fillId="2" borderId="0" xfId="1" applyNumberFormat="1" applyFont="1" applyFill="1" applyBorder="1" applyAlignment="1">
      <alignment horizontal="center"/>
    </xf>
    <xf numFmtId="166" fontId="9" fillId="2" borderId="3" xfId="1" applyNumberFormat="1" applyFont="1" applyFill="1" applyBorder="1" applyAlignment="1">
      <alignment horizontal="center"/>
    </xf>
    <xf numFmtId="0" fontId="9" fillId="2" borderId="2" xfId="0" applyFont="1" applyFill="1" applyBorder="1" applyAlignment="1" applyProtection="1">
      <alignment horizontal="center"/>
    </xf>
    <xf numFmtId="0" fontId="9" fillId="2" borderId="0" xfId="0" applyFont="1" applyFill="1" applyBorder="1" applyAlignment="1" applyProtection="1">
      <alignment horizontal="center"/>
    </xf>
    <xf numFmtId="166" fontId="9" fillId="2" borderId="0" xfId="1" applyNumberFormat="1" applyFont="1" applyFill="1" applyBorder="1" applyAlignment="1" applyProtection="1">
      <alignment horizontal="center"/>
    </xf>
    <xf numFmtId="166" fontId="9" fillId="2" borderId="3" xfId="1" applyNumberFormat="1" applyFont="1" applyFill="1" applyBorder="1" applyAlignment="1" applyProtection="1">
      <alignment horizontal="center"/>
    </xf>
    <xf numFmtId="0" fontId="9" fillId="2" borderId="23" xfId="0" applyFont="1" applyFill="1" applyBorder="1" applyAlignment="1" applyProtection="1">
      <alignment horizontal="center"/>
    </xf>
    <xf numFmtId="0" fontId="9" fillId="2" borderId="23" xfId="0" applyFont="1" applyFill="1" applyBorder="1" applyAlignment="1">
      <alignment horizontal="center"/>
    </xf>
    <xf numFmtId="0" fontId="26" fillId="0" borderId="26" xfId="0" applyFont="1" applyBorder="1" applyAlignment="1">
      <alignment horizontal="center"/>
    </xf>
    <xf numFmtId="0" fontId="26" fillId="0" borderId="40" xfId="0" applyFont="1" applyBorder="1" applyAlignment="1">
      <alignment horizontal="center"/>
    </xf>
    <xf numFmtId="166" fontId="26" fillId="0" borderId="40" xfId="1" applyNumberFormat="1" applyFont="1" applyBorder="1" applyAlignment="1">
      <alignment horizontal="center"/>
    </xf>
    <xf numFmtId="166" fontId="26" fillId="0" borderId="41" xfId="1" applyNumberFormat="1" applyFont="1" applyBorder="1" applyAlignment="1">
      <alignment horizontal="center"/>
    </xf>
    <xf numFmtId="0" fontId="26" fillId="2" borderId="42" xfId="0" applyFont="1" applyFill="1" applyBorder="1" applyAlignment="1">
      <alignment horizontal="center"/>
    </xf>
    <xf numFmtId="0" fontId="26" fillId="2" borderId="43" xfId="0" applyFont="1" applyFill="1" applyBorder="1" applyAlignment="1">
      <alignment horizontal="center"/>
    </xf>
    <xf numFmtId="166" fontId="26" fillId="2" borderId="43" xfId="1" applyNumberFormat="1" applyFont="1" applyFill="1" applyBorder="1" applyAlignment="1">
      <alignment horizontal="center"/>
    </xf>
    <xf numFmtId="166" fontId="26" fillId="2" borderId="44" xfId="1" applyNumberFormat="1" applyFont="1" applyFill="1" applyBorder="1" applyAlignment="1">
      <alignment horizontal="center"/>
    </xf>
    <xf numFmtId="0" fontId="26" fillId="2" borderId="44" xfId="0" applyFont="1" applyFill="1" applyBorder="1" applyAlignment="1">
      <alignment horizontal="center"/>
    </xf>
    <xf numFmtId="0" fontId="9" fillId="2" borderId="45" xfId="0" applyFont="1" applyFill="1" applyBorder="1" applyAlignment="1">
      <alignment horizontal="center"/>
    </xf>
    <xf numFmtId="0" fontId="9" fillId="2" borderId="46" xfId="0" applyFont="1" applyFill="1" applyBorder="1" applyAlignment="1">
      <alignment horizontal="center"/>
    </xf>
    <xf numFmtId="166" fontId="9" fillId="2" borderId="46" xfId="1" applyNumberFormat="1" applyFont="1" applyFill="1" applyBorder="1" applyAlignment="1">
      <alignment horizontal="center"/>
    </xf>
    <xf numFmtId="166" fontId="9" fillId="2" borderId="47" xfId="1" applyNumberFormat="1" applyFont="1" applyFill="1" applyBorder="1" applyAlignment="1">
      <alignment horizontal="center"/>
    </xf>
    <xf numFmtId="0" fontId="9" fillId="2" borderId="48" xfId="0" applyFont="1" applyFill="1" applyBorder="1" applyAlignment="1">
      <alignment horizontal="center"/>
    </xf>
    <xf numFmtId="0" fontId="17" fillId="3" borderId="42" xfId="0" applyFont="1" applyFill="1" applyBorder="1" applyAlignment="1">
      <alignment horizontal="center"/>
    </xf>
    <xf numFmtId="0" fontId="17" fillId="3" borderId="43" xfId="0" applyFont="1" applyFill="1" applyBorder="1" applyAlignment="1">
      <alignment horizontal="center"/>
    </xf>
    <xf numFmtId="0" fontId="17" fillId="3" borderId="44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26" fillId="2" borderId="47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2" fillId="3" borderId="18" xfId="0" applyFont="1" applyFill="1" applyBorder="1" applyAlignment="1">
      <alignment horizontal="center" vertical="top" wrapText="1"/>
    </xf>
    <xf numFmtId="0" fontId="12" fillId="3" borderId="35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/>
    </xf>
    <xf numFmtId="166" fontId="6" fillId="0" borderId="0" xfId="1" applyNumberFormat="1" applyFont="1" applyBorder="1" applyAlignment="1">
      <alignment horizontal="center"/>
    </xf>
    <xf numFmtId="0" fontId="27" fillId="3" borderId="18" xfId="0" applyFont="1" applyFill="1" applyBorder="1" applyAlignment="1">
      <alignment horizontal="center" vertical="top" wrapText="1"/>
    </xf>
    <xf numFmtId="0" fontId="27" fillId="3" borderId="19" xfId="0" applyFont="1" applyFill="1" applyBorder="1" applyAlignment="1">
      <alignment horizontal="center" vertical="top" wrapText="1"/>
    </xf>
    <xf numFmtId="166" fontId="27" fillId="3" borderId="35" xfId="1" applyNumberFormat="1" applyFont="1" applyFill="1" applyBorder="1" applyAlignment="1">
      <alignment horizontal="center" vertical="top" wrapText="1"/>
    </xf>
    <xf numFmtId="0" fontId="11" fillId="0" borderId="34" xfId="0" applyFont="1" applyFill="1" applyBorder="1" applyAlignment="1"/>
    <xf numFmtId="0" fontId="14" fillId="0" borderId="34" xfId="0" applyFont="1" applyFill="1" applyBorder="1" applyAlignment="1">
      <alignment horizontal="left" wrapText="1"/>
    </xf>
    <xf numFmtId="0" fontId="14" fillId="0" borderId="34" xfId="0" applyFont="1" applyFill="1" applyBorder="1" applyAlignment="1">
      <alignment horizontal="left"/>
    </xf>
    <xf numFmtId="0" fontId="4" fillId="0" borderId="0" xfId="0" applyFont="1" applyAlignment="1"/>
    <xf numFmtId="0" fontId="6" fillId="0" borderId="0" xfId="0" applyFont="1" applyAlignment="1"/>
    <xf numFmtId="0" fontId="11" fillId="0" borderId="34" xfId="0" applyFont="1" applyFill="1" applyBorder="1" applyAlignment="1">
      <alignment horizontal="center"/>
    </xf>
    <xf numFmtId="0" fontId="33" fillId="0" borderId="0" xfId="0" applyFont="1" applyFill="1" applyAlignment="1">
      <alignment horizontal="center"/>
    </xf>
    <xf numFmtId="0" fontId="6" fillId="0" borderId="49" xfId="0" applyFont="1" applyFill="1" applyBorder="1" applyAlignment="1">
      <alignment horizontal="center"/>
    </xf>
    <xf numFmtId="0" fontId="6" fillId="0" borderId="50" xfId="0" applyFont="1" applyFill="1" applyBorder="1" applyAlignment="1">
      <alignment horizontal="center"/>
    </xf>
    <xf numFmtId="0" fontId="6" fillId="0" borderId="51" xfId="0" applyFont="1" applyFill="1" applyBorder="1" applyAlignment="1">
      <alignment horizontal="center"/>
    </xf>
    <xf numFmtId="0" fontId="28" fillId="0" borderId="52" xfId="0" applyFont="1" applyFill="1" applyBorder="1" applyAlignment="1">
      <alignment horizontal="left"/>
    </xf>
    <xf numFmtId="0" fontId="28" fillId="0" borderId="31" xfId="0" applyFont="1" applyFill="1" applyBorder="1" applyAlignment="1">
      <alignment horizontal="left"/>
    </xf>
  </cellXfs>
  <cellStyles count="4">
    <cellStyle name="Moeda" xfId="1" builtinId="4"/>
    <cellStyle name="Normal" xfId="0" builtinId="0"/>
    <cellStyle name="Porcentagem" xfId="2" builtinId="5"/>
    <cellStyle name="Separador de milhares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1019175</xdr:colOff>
      <xdr:row>0</xdr:row>
      <xdr:rowOff>85725</xdr:rowOff>
    </xdr:from>
    <xdr:to>
      <xdr:col>2</xdr:col>
      <xdr:colOff>323850</xdr:colOff>
      <xdr:row>3</xdr:row>
      <xdr:rowOff>9525</xdr:rowOff>
    </xdr:to>
    <xdr:pic>
      <xdr:nvPicPr>
        <xdr:cNvPr id="2049" name="image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14525" y="85725"/>
          <a:ext cx="43815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180975</xdr:colOff>
      <xdr:row>1</xdr:row>
      <xdr:rowOff>38100</xdr:rowOff>
    </xdr:from>
    <xdr:to>
      <xdr:col>4</xdr:col>
      <xdr:colOff>209550</xdr:colOff>
      <xdr:row>4</xdr:row>
      <xdr:rowOff>28575</xdr:rowOff>
    </xdr:to>
    <xdr:pic>
      <xdr:nvPicPr>
        <xdr:cNvPr id="3073" name="image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86075" y="190500"/>
          <a:ext cx="74295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457200</xdr:colOff>
      <xdr:row>0</xdr:row>
      <xdr:rowOff>85725</xdr:rowOff>
    </xdr:from>
    <xdr:to>
      <xdr:col>6</xdr:col>
      <xdr:colOff>104775</xdr:colOff>
      <xdr:row>3</xdr:row>
      <xdr:rowOff>38100</xdr:rowOff>
    </xdr:to>
    <xdr:pic>
      <xdr:nvPicPr>
        <xdr:cNvPr id="4097" name="image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67150" y="85725"/>
          <a:ext cx="76200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666750</xdr:colOff>
      <xdr:row>1</xdr:row>
      <xdr:rowOff>190500</xdr:rowOff>
    </xdr:from>
    <xdr:to>
      <xdr:col>5</xdr:col>
      <xdr:colOff>47625</xdr:colOff>
      <xdr:row>4</xdr:row>
      <xdr:rowOff>161925</xdr:rowOff>
    </xdr:to>
    <xdr:pic>
      <xdr:nvPicPr>
        <xdr:cNvPr id="5121" name="image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90900" y="342900"/>
          <a:ext cx="7048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28575</xdr:colOff>
      <xdr:row>0</xdr:row>
      <xdr:rowOff>142875</xdr:rowOff>
    </xdr:from>
    <xdr:to>
      <xdr:col>5</xdr:col>
      <xdr:colOff>142875</xdr:colOff>
      <xdr:row>3</xdr:row>
      <xdr:rowOff>114300</xdr:rowOff>
    </xdr:to>
    <xdr:pic>
      <xdr:nvPicPr>
        <xdr:cNvPr id="6145" name="image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95675" y="142875"/>
          <a:ext cx="67627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180975</xdr:colOff>
      <xdr:row>1</xdr:row>
      <xdr:rowOff>38100</xdr:rowOff>
    </xdr:from>
    <xdr:to>
      <xdr:col>4</xdr:col>
      <xdr:colOff>209550</xdr:colOff>
      <xdr:row>4</xdr:row>
      <xdr:rowOff>28575</xdr:rowOff>
    </xdr:to>
    <xdr:pic>
      <xdr:nvPicPr>
        <xdr:cNvPr id="7169" name="image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86075" y="190500"/>
          <a:ext cx="74295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1019175</xdr:colOff>
      <xdr:row>0</xdr:row>
      <xdr:rowOff>85725</xdr:rowOff>
    </xdr:from>
    <xdr:to>
      <xdr:col>2</xdr:col>
      <xdr:colOff>323850</xdr:colOff>
      <xdr:row>3</xdr:row>
      <xdr:rowOff>9525</xdr:rowOff>
    </xdr:to>
    <xdr:pic>
      <xdr:nvPicPr>
        <xdr:cNvPr id="8193" name="image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14525" y="85725"/>
          <a:ext cx="43815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247650</xdr:colOff>
      <xdr:row>0</xdr:row>
      <xdr:rowOff>0</xdr:rowOff>
    </xdr:from>
    <xdr:to>
      <xdr:col>2</xdr:col>
      <xdr:colOff>609600</xdr:colOff>
      <xdr:row>1</xdr:row>
      <xdr:rowOff>190500</xdr:rowOff>
    </xdr:to>
    <xdr:pic>
      <xdr:nvPicPr>
        <xdr:cNvPr id="1027" name="image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43025" y="0"/>
          <a:ext cx="36195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523875</xdr:colOff>
      <xdr:row>0</xdr:row>
      <xdr:rowOff>0</xdr:rowOff>
    </xdr:from>
    <xdr:to>
      <xdr:col>0</xdr:col>
      <xdr:colOff>523875</xdr:colOff>
      <xdr:row>2</xdr:row>
      <xdr:rowOff>142875</xdr:rowOff>
    </xdr:to>
    <xdr:pic>
      <xdr:nvPicPr>
        <xdr:cNvPr id="9217" name="Object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0"/>
          <a:ext cx="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67"/>
  <sheetViews>
    <sheetView topLeftCell="A55" workbookViewId="0">
      <selection activeCell="C68" sqref="C68:G68"/>
    </sheetView>
  </sheetViews>
  <sheetFormatPr defaultColWidth="12.5703125" defaultRowHeight="12"/>
  <cols>
    <col min="1" max="1" width="13.42578125" style="1" customWidth="1"/>
    <col min="2" max="2" width="17" style="1" customWidth="1"/>
    <col min="3" max="3" width="12.42578125" style="1" customWidth="1"/>
    <col min="4" max="4" width="10.7109375" style="1" customWidth="1"/>
    <col min="5" max="5" width="8.42578125" style="1" customWidth="1"/>
    <col min="6" max="6" width="9" style="1" customWidth="1"/>
    <col min="7" max="7" width="31.5703125" style="1" customWidth="1"/>
    <col min="8" max="8" width="12" style="1" customWidth="1"/>
    <col min="9" max="9" width="13.7109375" style="1" customWidth="1"/>
    <col min="10" max="10" width="14.140625" style="1" customWidth="1"/>
    <col min="11" max="11" width="12.28515625" style="1" customWidth="1"/>
    <col min="12" max="16384" width="12.5703125" style="1"/>
  </cols>
  <sheetData>
    <row r="2" spans="1:11" ht="17.25" customHeight="1">
      <c r="B2" s="2"/>
      <c r="C2" s="251" t="s">
        <v>0</v>
      </c>
      <c r="D2" s="251"/>
      <c r="E2" s="251"/>
      <c r="F2" s="251"/>
      <c r="G2" s="251"/>
      <c r="H2" s="251"/>
      <c r="I2" s="3"/>
      <c r="J2" s="3"/>
      <c r="K2" s="3"/>
    </row>
    <row r="3" spans="1:11" ht="17.25" customHeight="1">
      <c r="B3" s="2"/>
      <c r="C3" s="252" t="s">
        <v>1</v>
      </c>
      <c r="D3" s="252"/>
      <c r="E3" s="252"/>
      <c r="F3" s="252"/>
      <c r="G3" s="252"/>
      <c r="H3" s="4"/>
      <c r="I3" s="5"/>
      <c r="J3" s="5"/>
      <c r="K3" s="5"/>
    </row>
    <row r="4" spans="1:11" ht="21" customHeight="1">
      <c r="A4" s="6"/>
      <c r="B4" s="6"/>
      <c r="C4" s="6"/>
      <c r="D4" s="7"/>
      <c r="E4" s="7"/>
      <c r="G4" s="8"/>
    </row>
    <row r="5" spans="1:11" ht="18.75">
      <c r="A5" s="253" t="s">
        <v>2</v>
      </c>
      <c r="B5" s="253"/>
      <c r="C5" s="253"/>
      <c r="D5" s="254"/>
      <c r="E5" s="254"/>
      <c r="F5" s="253"/>
      <c r="G5" s="253"/>
      <c r="H5" s="253"/>
      <c r="I5" s="253"/>
      <c r="J5" s="253"/>
      <c r="K5" s="253"/>
    </row>
    <row r="6" spans="1:11" ht="22.5" customHeight="1">
      <c r="A6" s="255" t="s">
        <v>3</v>
      </c>
      <c r="B6" s="256"/>
      <c r="C6" s="256"/>
      <c r="D6" s="257"/>
      <c r="E6" s="258"/>
      <c r="F6" s="256"/>
      <c r="G6" s="256"/>
      <c r="H6" s="256"/>
      <c r="I6" s="256"/>
      <c r="J6" s="256"/>
      <c r="K6" s="259"/>
    </row>
    <row r="7" spans="1:11" ht="20.25">
      <c r="A7" s="260" t="s">
        <v>4</v>
      </c>
      <c r="B7" s="261"/>
      <c r="C7" s="261"/>
      <c r="D7" s="262"/>
      <c r="E7" s="263"/>
      <c r="F7" s="261"/>
      <c r="G7" s="261"/>
      <c r="H7" s="261"/>
      <c r="I7" s="261"/>
      <c r="J7" s="261"/>
      <c r="K7" s="9"/>
    </row>
    <row r="8" spans="1:11" ht="20.25">
      <c r="A8" s="264" t="s">
        <v>5</v>
      </c>
      <c r="B8" s="265"/>
      <c r="C8" s="265"/>
      <c r="D8" s="266"/>
      <c r="E8" s="267"/>
      <c r="F8" s="265"/>
      <c r="G8" s="265"/>
      <c r="H8" s="265"/>
      <c r="I8" s="265"/>
      <c r="J8" s="268"/>
      <c r="K8" s="10" t="s">
        <v>6</v>
      </c>
    </row>
    <row r="9" spans="1:11" ht="15">
      <c r="A9" s="11"/>
      <c r="B9" s="12"/>
      <c r="C9" s="12"/>
      <c r="D9" s="13"/>
      <c r="E9" s="14"/>
      <c r="F9" s="12"/>
      <c r="G9" s="12"/>
      <c r="H9" s="12"/>
      <c r="I9" s="12"/>
      <c r="J9" s="12"/>
      <c r="K9" s="15"/>
    </row>
    <row r="10" spans="1:11" ht="21" thickBot="1">
      <c r="A10" s="243" t="s">
        <v>7</v>
      </c>
      <c r="B10" s="244"/>
      <c r="C10" s="244"/>
      <c r="D10" s="245"/>
      <c r="E10" s="246"/>
      <c r="F10" s="247"/>
      <c r="G10" s="247"/>
      <c r="H10" s="247"/>
      <c r="I10" s="247"/>
      <c r="J10" s="248"/>
      <c r="K10" s="16"/>
    </row>
    <row r="11" spans="1:11" ht="12.75">
      <c r="A11" s="17" t="s">
        <v>8</v>
      </c>
      <c r="B11" s="18"/>
      <c r="C11" s="18"/>
      <c r="D11" s="18"/>
      <c r="E11" s="19"/>
      <c r="F11" s="20"/>
      <c r="G11" s="20"/>
      <c r="H11" s="20"/>
      <c r="I11" s="20"/>
      <c r="J11" s="20"/>
      <c r="K11" s="21"/>
    </row>
    <row r="12" spans="1:11" ht="12.75">
      <c r="A12" s="22" t="s">
        <v>9</v>
      </c>
      <c r="B12" s="18"/>
      <c r="C12" s="18"/>
      <c r="D12" s="18"/>
      <c r="E12" s="23"/>
      <c r="F12" s="23"/>
      <c r="G12" s="23"/>
      <c r="H12" s="23"/>
      <c r="I12" s="23"/>
      <c r="J12" s="23"/>
      <c r="K12" s="24"/>
    </row>
    <row r="13" spans="1:11" ht="12.75">
      <c r="A13" s="25"/>
      <c r="B13" s="23"/>
      <c r="C13" s="23"/>
      <c r="D13" s="23"/>
      <c r="E13" s="23"/>
      <c r="F13" s="23"/>
      <c r="G13" s="23"/>
      <c r="H13" s="23"/>
      <c r="I13" s="26"/>
      <c r="J13" s="23"/>
      <c r="K13" s="24"/>
    </row>
    <row r="14" spans="1:11" ht="15.75">
      <c r="A14" s="25" t="s">
        <v>10</v>
      </c>
      <c r="B14" s="27" t="s">
        <v>11</v>
      </c>
      <c r="C14" s="23"/>
      <c r="D14" s="23"/>
      <c r="E14" s="23"/>
      <c r="F14" s="23"/>
      <c r="G14" s="23"/>
      <c r="H14" s="23"/>
      <c r="I14" s="26"/>
      <c r="J14" s="23"/>
      <c r="K14" s="24"/>
    </row>
    <row r="15" spans="1:11" ht="12.75">
      <c r="A15" s="25"/>
      <c r="B15" s="23"/>
      <c r="C15" s="28"/>
      <c r="D15" s="23"/>
      <c r="E15" s="23"/>
      <c r="F15" s="23"/>
      <c r="G15" s="23"/>
      <c r="H15" s="23"/>
      <c r="I15" s="23"/>
      <c r="J15" s="23"/>
      <c r="K15" s="24"/>
    </row>
    <row r="16" spans="1:11" ht="12.75">
      <c r="A16" s="29" t="s">
        <v>12</v>
      </c>
      <c r="B16" s="30">
        <v>0.25</v>
      </c>
      <c r="C16" s="31" t="s">
        <v>13</v>
      </c>
      <c r="D16" s="30">
        <v>0.75</v>
      </c>
      <c r="E16" s="32" t="s">
        <v>14</v>
      </c>
      <c r="F16" s="33"/>
      <c r="G16" s="34"/>
      <c r="H16" s="34"/>
      <c r="I16" s="34"/>
      <c r="J16" s="34"/>
      <c r="K16" s="24"/>
    </row>
    <row r="17" spans="1:12" ht="12.75">
      <c r="A17" s="35"/>
      <c r="B17" s="36"/>
      <c r="C17" s="36"/>
      <c r="D17" s="36"/>
      <c r="E17" s="36"/>
      <c r="F17" s="36"/>
      <c r="G17" s="36"/>
      <c r="H17" s="36"/>
      <c r="I17" s="37" t="s">
        <v>15</v>
      </c>
      <c r="J17" s="38"/>
      <c r="K17" s="39"/>
    </row>
    <row r="18" spans="1:12" ht="12.75">
      <c r="A18" s="40" t="s">
        <v>16</v>
      </c>
      <c r="B18" s="41" t="s">
        <v>17</v>
      </c>
      <c r="C18" s="41" t="s">
        <v>18</v>
      </c>
      <c r="D18" s="41" t="s">
        <v>17</v>
      </c>
      <c r="E18" s="41" t="s">
        <v>19</v>
      </c>
      <c r="F18" s="41" t="s">
        <v>20</v>
      </c>
      <c r="G18" s="41" t="s">
        <v>21</v>
      </c>
      <c r="H18" s="41" t="s">
        <v>22</v>
      </c>
      <c r="I18" s="41" t="s">
        <v>23</v>
      </c>
      <c r="J18" s="42" t="s">
        <v>24</v>
      </c>
      <c r="K18" s="43"/>
    </row>
    <row r="19" spans="1:12" ht="12.75">
      <c r="A19" s="44"/>
      <c r="B19" s="45"/>
      <c r="C19" s="45"/>
      <c r="D19" s="45"/>
      <c r="E19" s="45"/>
      <c r="F19" s="45"/>
      <c r="G19" s="45"/>
      <c r="H19" s="45"/>
      <c r="I19" s="46" t="s">
        <v>25</v>
      </c>
      <c r="J19" s="47"/>
      <c r="K19" s="39"/>
    </row>
    <row r="20" spans="1:12" ht="12.75">
      <c r="A20" s="48"/>
      <c r="B20" s="49"/>
      <c r="C20" s="49"/>
      <c r="D20" s="49"/>
      <c r="E20" s="49"/>
      <c r="F20" s="49"/>
      <c r="G20" s="49"/>
      <c r="H20" s="49"/>
      <c r="I20" s="49"/>
      <c r="J20" s="50"/>
      <c r="K20" s="24"/>
    </row>
    <row r="21" spans="1:12" ht="12.75">
      <c r="A21" s="51"/>
      <c r="B21" s="49"/>
      <c r="C21" s="52"/>
      <c r="D21" s="49"/>
      <c r="E21" s="53">
        <v>2</v>
      </c>
      <c r="F21" s="54" t="s">
        <v>26</v>
      </c>
      <c r="G21" s="54" t="s">
        <v>27</v>
      </c>
      <c r="H21" s="55">
        <f>E21</f>
        <v>2</v>
      </c>
      <c r="I21" s="56">
        <v>1602.86</v>
      </c>
      <c r="J21" s="57">
        <f>(H21*I21)</f>
        <v>3205.72</v>
      </c>
      <c r="K21" s="58">
        <f>J21/J$60</f>
        <v>0.26674109653363692</v>
      </c>
      <c r="L21" s="59"/>
    </row>
    <row r="22" spans="1:12" ht="12.75">
      <c r="A22" s="60">
        <v>0.6</v>
      </c>
      <c r="B22" s="41" t="s">
        <v>28</v>
      </c>
      <c r="C22" s="52">
        <v>220</v>
      </c>
      <c r="D22" s="41" t="s">
        <v>29</v>
      </c>
      <c r="E22" s="53">
        <v>30</v>
      </c>
      <c r="F22" s="54" t="s">
        <v>30</v>
      </c>
      <c r="G22" s="54" t="s">
        <v>31</v>
      </c>
      <c r="H22" s="55">
        <f>A22+1</f>
        <v>1.6</v>
      </c>
      <c r="I22" s="61">
        <f>I21/C22*H22</f>
        <v>11.657163636363636</v>
      </c>
      <c r="J22" s="57">
        <f>E22*I22</f>
        <v>349.71490909090909</v>
      </c>
      <c r="K22" s="58">
        <f>J22/J$60</f>
        <v>2.9099028712760395E-2</v>
      </c>
      <c r="L22" s="59"/>
    </row>
    <row r="23" spans="1:12" ht="12.75">
      <c r="A23" s="60">
        <v>1</v>
      </c>
      <c r="B23" s="41" t="s">
        <v>28</v>
      </c>
      <c r="C23" s="52">
        <v>220</v>
      </c>
      <c r="D23" s="41" t="s">
        <v>29</v>
      </c>
      <c r="E23" s="53">
        <v>12</v>
      </c>
      <c r="F23" s="54" t="s">
        <v>32</v>
      </c>
      <c r="G23" s="54" t="s">
        <v>33</v>
      </c>
      <c r="H23" s="55">
        <f>A23+1</f>
        <v>2</v>
      </c>
      <c r="I23" s="61">
        <f>I21/C23*H23</f>
        <v>14.571454545454545</v>
      </c>
      <c r="J23" s="57">
        <f>E23*I23</f>
        <v>174.85745454545454</v>
      </c>
      <c r="K23" s="58">
        <f>J23/J$60</f>
        <v>1.4549514356380197E-2</v>
      </c>
      <c r="L23" s="59"/>
    </row>
    <row r="24" spans="1:12" ht="12.75">
      <c r="A24" s="60"/>
      <c r="B24" s="41"/>
      <c r="C24" s="52"/>
      <c r="D24" s="41"/>
      <c r="E24" s="53"/>
      <c r="F24" s="54"/>
      <c r="G24" s="54"/>
      <c r="H24" s="55"/>
      <c r="I24" s="61"/>
      <c r="J24" s="57"/>
      <c r="K24" s="58"/>
      <c r="L24" s="59"/>
    </row>
    <row r="25" spans="1:12" ht="12.75">
      <c r="A25" s="62">
        <v>0.3</v>
      </c>
      <c r="B25" s="41" t="s">
        <v>28</v>
      </c>
      <c r="C25" s="52" t="s">
        <v>34</v>
      </c>
      <c r="D25" s="63" t="s">
        <v>35</v>
      </c>
      <c r="E25" s="53">
        <f>E21</f>
        <v>2</v>
      </c>
      <c r="F25" s="63" t="s">
        <v>36</v>
      </c>
      <c r="G25" s="54" t="s">
        <v>37</v>
      </c>
      <c r="H25" s="55">
        <f>A25</f>
        <v>0.3</v>
      </c>
      <c r="I25" s="56">
        <f>I21</f>
        <v>1602.86</v>
      </c>
      <c r="J25" s="57">
        <f>I25*H25*E25</f>
        <v>961.71599999999989</v>
      </c>
      <c r="K25" s="58">
        <f t="shared" ref="K25:K36" si="0">J25/J$60</f>
        <v>8.002232896009108E-2</v>
      </c>
      <c r="L25" s="64"/>
    </row>
    <row r="26" spans="1:12" ht="12.75">
      <c r="A26" s="60">
        <v>0.69920000000000004</v>
      </c>
      <c r="B26" s="41" t="s">
        <v>38</v>
      </c>
      <c r="C26" s="52" t="s">
        <v>34</v>
      </c>
      <c r="D26" s="63" t="s">
        <v>35</v>
      </c>
      <c r="E26" s="41" t="s">
        <v>39</v>
      </c>
      <c r="F26" s="63" t="s">
        <v>40</v>
      </c>
      <c r="G26" s="63" t="s">
        <v>41</v>
      </c>
      <c r="H26" s="65">
        <f>A26</f>
        <v>0.69920000000000004</v>
      </c>
      <c r="I26" s="52">
        <f>SUM(J21:J25)</f>
        <v>4692.0083636363634</v>
      </c>
      <c r="J26" s="66">
        <f>(I26*H26)</f>
        <v>3280.6522478545453</v>
      </c>
      <c r="K26" s="58">
        <f t="shared" si="0"/>
        <v>0.27297604841915774</v>
      </c>
    </row>
    <row r="27" spans="1:12" ht="12.75">
      <c r="A27" s="67">
        <v>1</v>
      </c>
      <c r="B27" s="41" t="s">
        <v>42</v>
      </c>
      <c r="C27" s="52">
        <v>1</v>
      </c>
      <c r="D27" s="41" t="s">
        <v>43</v>
      </c>
      <c r="E27" s="68">
        <f>E25</f>
        <v>2</v>
      </c>
      <c r="F27" s="63" t="s">
        <v>44</v>
      </c>
      <c r="G27" s="63" t="s">
        <v>45</v>
      </c>
      <c r="H27" s="69">
        <f t="shared" ref="H27:H35" si="1">E27</f>
        <v>2</v>
      </c>
      <c r="I27" s="61">
        <v>112.9</v>
      </c>
      <c r="J27" s="66">
        <f>(+I27*H27)*A27/C27</f>
        <v>225.8</v>
      </c>
      <c r="K27" s="58">
        <f t="shared" si="0"/>
        <v>1.8788334476278409E-2</v>
      </c>
    </row>
    <row r="28" spans="1:12" ht="12.75">
      <c r="A28" s="67">
        <v>1</v>
      </c>
      <c r="B28" s="41" t="s">
        <v>42</v>
      </c>
      <c r="C28" s="52">
        <v>1</v>
      </c>
      <c r="D28" s="41" t="s">
        <v>43</v>
      </c>
      <c r="E28" s="68">
        <f>E21</f>
        <v>2</v>
      </c>
      <c r="F28" s="63" t="s">
        <v>46</v>
      </c>
      <c r="G28" s="63" t="s">
        <v>47</v>
      </c>
      <c r="H28" s="69">
        <f t="shared" si="1"/>
        <v>2</v>
      </c>
      <c r="I28" s="61">
        <f>15.99*15.5</f>
        <v>247.845</v>
      </c>
      <c r="J28" s="66">
        <f>(+I28*H28)*A28/C28</f>
        <v>495.69</v>
      </c>
      <c r="K28" s="58">
        <f t="shared" si="0"/>
        <v>4.1245303439089658E-2</v>
      </c>
    </row>
    <row r="29" spans="1:12" ht="12.75">
      <c r="A29" s="67">
        <v>1</v>
      </c>
      <c r="B29" s="41" t="s">
        <v>42</v>
      </c>
      <c r="C29" s="52">
        <v>1</v>
      </c>
      <c r="D29" s="41" t="s">
        <v>43</v>
      </c>
      <c r="E29" s="68">
        <v>2</v>
      </c>
      <c r="F29" s="63" t="s">
        <v>48</v>
      </c>
      <c r="G29" s="63" t="s">
        <v>49</v>
      </c>
      <c r="H29" s="69">
        <f>E29</f>
        <v>2</v>
      </c>
      <c r="I29" s="61">
        <f>I28*0.1</f>
        <v>24.784500000000001</v>
      </c>
      <c r="J29" s="66">
        <f>(+I29*H29)*A29/C29</f>
        <v>49.569000000000003</v>
      </c>
      <c r="K29" s="58">
        <f t="shared" si="0"/>
        <v>4.1245303439089659E-3</v>
      </c>
    </row>
    <row r="30" spans="1:12" ht="12.75">
      <c r="A30" s="67">
        <v>1</v>
      </c>
      <c r="B30" s="41" t="s">
        <v>42</v>
      </c>
      <c r="C30" s="52">
        <v>6</v>
      </c>
      <c r="D30" s="41" t="s">
        <v>43</v>
      </c>
      <c r="E30" s="68">
        <f>E27</f>
        <v>2</v>
      </c>
      <c r="F30" s="63" t="s">
        <v>50</v>
      </c>
      <c r="G30" s="63" t="s">
        <v>51</v>
      </c>
      <c r="H30" s="69">
        <f t="shared" si="1"/>
        <v>2</v>
      </c>
      <c r="I30" s="61">
        <v>351.36</v>
      </c>
      <c r="J30" s="66">
        <f>(I30*H30*A30)/C30</f>
        <v>117.12</v>
      </c>
      <c r="K30" s="58">
        <f t="shared" si="0"/>
        <v>9.7453044015134074E-3</v>
      </c>
    </row>
    <row r="31" spans="1:12" ht="12.75">
      <c r="A31" s="67">
        <v>1</v>
      </c>
      <c r="B31" s="41" t="s">
        <v>52</v>
      </c>
      <c r="C31" s="52">
        <v>1</v>
      </c>
      <c r="D31" s="41" t="s">
        <v>53</v>
      </c>
      <c r="E31" s="68">
        <f>E21</f>
        <v>2</v>
      </c>
      <c r="F31" s="63" t="s">
        <v>54</v>
      </c>
      <c r="G31" s="63" t="s">
        <v>55</v>
      </c>
      <c r="H31" s="69">
        <f t="shared" si="1"/>
        <v>2</v>
      </c>
      <c r="I31" s="61">
        <v>91.08</v>
      </c>
      <c r="J31" s="66">
        <f>(+I31*H31)*A31*C31</f>
        <v>182.16</v>
      </c>
      <c r="K31" s="58">
        <f t="shared" si="0"/>
        <v>1.5157143526124335E-2</v>
      </c>
    </row>
    <row r="32" spans="1:12" ht="12.75">
      <c r="A32" s="67">
        <v>1</v>
      </c>
      <c r="B32" s="41" t="s">
        <v>42</v>
      </c>
      <c r="C32" s="52">
        <v>1</v>
      </c>
      <c r="D32" s="41" t="s">
        <v>43</v>
      </c>
      <c r="E32" s="68">
        <f>E31</f>
        <v>2</v>
      </c>
      <c r="F32" s="63" t="s">
        <v>56</v>
      </c>
      <c r="G32" s="63" t="s">
        <v>57</v>
      </c>
      <c r="H32" s="69">
        <f t="shared" si="1"/>
        <v>2</v>
      </c>
      <c r="I32" s="61">
        <f>11.67</f>
        <v>11.67</v>
      </c>
      <c r="J32" s="66">
        <f>(I32*H32*A32)/C32</f>
        <v>23.34</v>
      </c>
      <c r="K32" s="58">
        <f t="shared" si="0"/>
        <v>1.942071420178645E-3</v>
      </c>
    </row>
    <row r="33" spans="1:11" ht="12.75">
      <c r="A33" s="67">
        <v>1</v>
      </c>
      <c r="B33" s="41" t="s">
        <v>42</v>
      </c>
      <c r="C33" s="52">
        <v>1</v>
      </c>
      <c r="D33" s="41" t="s">
        <v>43</v>
      </c>
      <c r="E33" s="53">
        <f>E21</f>
        <v>2</v>
      </c>
      <c r="F33" s="63" t="s">
        <v>58</v>
      </c>
      <c r="G33" s="54" t="s">
        <v>59</v>
      </c>
      <c r="H33" s="55">
        <f t="shared" si="1"/>
        <v>2</v>
      </c>
      <c r="I33" s="56">
        <f>2.6*2*15.5*E21</f>
        <v>161.20000000000002</v>
      </c>
      <c r="J33" s="66">
        <f>(+I33/C33)*H33</f>
        <v>322.40000000000003</v>
      </c>
      <c r="K33" s="58">
        <f t="shared" si="0"/>
        <v>2.6826213618920104E-2</v>
      </c>
    </row>
    <row r="34" spans="1:11" ht="12.75">
      <c r="A34" s="67">
        <v>1</v>
      </c>
      <c r="B34" s="41" t="s">
        <v>42</v>
      </c>
      <c r="C34" s="52">
        <v>1</v>
      </c>
      <c r="D34" s="41" t="s">
        <v>43</v>
      </c>
      <c r="E34" s="53">
        <f>E21</f>
        <v>2</v>
      </c>
      <c r="F34" s="63" t="s">
        <v>60</v>
      </c>
      <c r="G34" s="54" t="s">
        <v>61</v>
      </c>
      <c r="H34" s="55">
        <f t="shared" si="1"/>
        <v>2</v>
      </c>
      <c r="I34" s="70">
        <f>-(I21*6%)</f>
        <v>-96.171599999999984</v>
      </c>
      <c r="J34" s="66">
        <f>(+I34/C34)*H34</f>
        <v>-192.34319999999997</v>
      </c>
      <c r="K34" s="58">
        <f t="shared" si="0"/>
        <v>-1.6004465792018214E-2</v>
      </c>
    </row>
    <row r="35" spans="1:11" ht="12.75">
      <c r="A35" s="67">
        <v>1</v>
      </c>
      <c r="B35" s="41" t="s">
        <v>42</v>
      </c>
      <c r="C35" s="68">
        <v>60</v>
      </c>
      <c r="D35" s="41" t="s">
        <v>43</v>
      </c>
      <c r="E35" s="53">
        <f>E25</f>
        <v>2</v>
      </c>
      <c r="F35" s="63" t="s">
        <v>62</v>
      </c>
      <c r="G35" s="54" t="s">
        <v>63</v>
      </c>
      <c r="H35" s="55">
        <f t="shared" si="1"/>
        <v>2</v>
      </c>
      <c r="I35" s="56">
        <v>159.24</v>
      </c>
      <c r="J35" s="66">
        <f>(+I35/C35)*H35</f>
        <v>5.3080000000000007</v>
      </c>
      <c r="K35" s="58">
        <f t="shared" si="0"/>
        <v>4.4166731355219579E-4</v>
      </c>
    </row>
    <row r="36" spans="1:11" ht="12.75">
      <c r="A36" s="67">
        <v>1</v>
      </c>
      <c r="B36" s="41" t="s">
        <v>42</v>
      </c>
      <c r="C36" s="68">
        <v>60</v>
      </c>
      <c r="D36" s="41" t="s">
        <v>64</v>
      </c>
      <c r="E36" s="53">
        <f>E21</f>
        <v>2</v>
      </c>
      <c r="F36" s="54" t="s">
        <v>65</v>
      </c>
      <c r="G36" s="54" t="s">
        <v>66</v>
      </c>
      <c r="H36" s="55">
        <f>A36/C36</f>
        <v>1.6666666666666666E-2</v>
      </c>
      <c r="I36" s="56">
        <f>1000</f>
        <v>1000</v>
      </c>
      <c r="J36" s="57">
        <f>(H36*I36)*E36</f>
        <v>33.333333333333336</v>
      </c>
      <c r="K36" s="58">
        <f t="shared" si="0"/>
        <v>2.7735952873159742E-3</v>
      </c>
    </row>
    <row r="37" spans="1:11" ht="12.75">
      <c r="A37" s="67"/>
      <c r="B37" s="41"/>
      <c r="C37" s="68"/>
      <c r="D37" s="41"/>
      <c r="E37" s="53"/>
      <c r="F37" s="54"/>
      <c r="G37" s="54"/>
      <c r="H37" s="55"/>
      <c r="I37" s="56"/>
      <c r="J37" s="57"/>
      <c r="K37" s="58"/>
    </row>
    <row r="38" spans="1:11" ht="12.75">
      <c r="A38" s="67"/>
      <c r="B38" s="41"/>
      <c r="C38" s="68"/>
      <c r="D38" s="41"/>
      <c r="E38" s="53"/>
      <c r="F38" s="54"/>
      <c r="G38" s="54"/>
      <c r="H38" s="55"/>
      <c r="I38" s="56">
        <f>1000</f>
        <v>1000</v>
      </c>
      <c r="J38" s="57"/>
      <c r="K38" s="58"/>
    </row>
    <row r="39" spans="1:11" ht="12.75">
      <c r="A39" s="48"/>
      <c r="B39" s="49"/>
      <c r="C39" s="71"/>
      <c r="D39" s="49"/>
      <c r="E39" s="49"/>
      <c r="F39" s="72"/>
      <c r="G39" s="72"/>
      <c r="H39" s="49"/>
      <c r="I39" s="71"/>
      <c r="J39" s="73"/>
      <c r="K39" s="58"/>
    </row>
    <row r="40" spans="1:11" ht="12.75">
      <c r="A40" s="74"/>
      <c r="B40" s="75"/>
      <c r="C40" s="46"/>
      <c r="D40" s="75"/>
      <c r="E40" s="75"/>
      <c r="F40" s="76" t="s">
        <v>67</v>
      </c>
      <c r="G40" s="77" t="s">
        <v>68</v>
      </c>
      <c r="H40" s="78"/>
      <c r="I40" s="78"/>
      <c r="J40" s="79">
        <f>SUM(J21:J39)</f>
        <v>9235.0377448242434</v>
      </c>
      <c r="K40" s="80">
        <f>J40/J60</f>
        <v>0.76842771501688989</v>
      </c>
    </row>
    <row r="41" spans="1:11" ht="12.75">
      <c r="A41" s="81"/>
      <c r="B41" s="82"/>
      <c r="C41" s="82"/>
      <c r="D41" s="82"/>
      <c r="E41" s="82"/>
      <c r="F41" s="19"/>
      <c r="G41" s="19"/>
      <c r="H41" s="83"/>
      <c r="I41" s="83"/>
      <c r="J41" s="84"/>
      <c r="K41" s="85"/>
    </row>
    <row r="42" spans="1:11" ht="20.25">
      <c r="A42" s="86" t="s">
        <v>69</v>
      </c>
      <c r="B42" s="87"/>
      <c r="C42" s="87"/>
      <c r="D42" s="87"/>
      <c r="E42" s="87"/>
      <c r="F42" s="87"/>
      <c r="G42" s="87"/>
      <c r="H42" s="87"/>
      <c r="I42" s="87"/>
      <c r="J42" s="87"/>
      <c r="K42" s="88"/>
    </row>
    <row r="43" spans="1:11" ht="20.25">
      <c r="A43" s="81"/>
      <c r="B43" s="82"/>
      <c r="C43" s="82"/>
      <c r="D43" s="82"/>
      <c r="E43" s="82"/>
      <c r="F43" s="82"/>
      <c r="G43" s="89"/>
      <c r="H43" s="82"/>
      <c r="I43" s="82"/>
      <c r="J43" s="82"/>
      <c r="K43" s="10"/>
    </row>
    <row r="44" spans="1:11" ht="12.75">
      <c r="A44" s="90"/>
      <c r="B44" s="91"/>
      <c r="C44" s="92"/>
      <c r="D44" s="92"/>
      <c r="E44" s="92"/>
      <c r="F44" s="93"/>
      <c r="G44" s="94"/>
      <c r="H44" s="36"/>
      <c r="I44" s="37" t="s">
        <v>15</v>
      </c>
      <c r="J44" s="95"/>
      <c r="K44" s="24"/>
    </row>
    <row r="45" spans="1:11" ht="12.75">
      <c r="A45" s="81"/>
      <c r="B45" s="96"/>
      <c r="C45" s="41" t="s">
        <v>16</v>
      </c>
      <c r="D45" s="41" t="s">
        <v>17</v>
      </c>
      <c r="E45" s="41" t="s">
        <v>20</v>
      </c>
      <c r="F45" s="249" t="s">
        <v>21</v>
      </c>
      <c r="G45" s="250"/>
      <c r="H45" s="41" t="s">
        <v>22</v>
      </c>
      <c r="I45" s="41" t="s">
        <v>23</v>
      </c>
      <c r="J45" s="42" t="s">
        <v>24</v>
      </c>
      <c r="K45" s="24"/>
    </row>
    <row r="46" spans="1:11" ht="12.75">
      <c r="A46" s="81"/>
      <c r="B46" s="96"/>
      <c r="C46" s="75"/>
      <c r="D46" s="75"/>
      <c r="E46" s="75"/>
      <c r="F46" s="97"/>
      <c r="G46" s="34"/>
      <c r="H46" s="45"/>
      <c r="I46" s="46" t="s">
        <v>25</v>
      </c>
      <c r="J46" s="97"/>
      <c r="K46" s="98"/>
    </row>
    <row r="47" spans="1:11" ht="12.75">
      <c r="A47" s="81"/>
      <c r="B47" s="96"/>
      <c r="C47" s="49"/>
      <c r="D47" s="49"/>
      <c r="E47" s="63" t="s">
        <v>70</v>
      </c>
      <c r="F47" s="99" t="s">
        <v>71</v>
      </c>
      <c r="G47" s="100"/>
      <c r="H47" s="101"/>
      <c r="I47" s="52">
        <f>J40</f>
        <v>9235.0377448242434</v>
      </c>
      <c r="J47" s="102">
        <f>J40</f>
        <v>9235.0377448242434</v>
      </c>
      <c r="K47" s="24"/>
    </row>
    <row r="48" spans="1:11" ht="12.75">
      <c r="A48" s="81"/>
      <c r="B48" s="96"/>
      <c r="C48" s="52">
        <v>3</v>
      </c>
      <c r="D48" s="41" t="s">
        <v>6</v>
      </c>
      <c r="E48" s="63" t="s">
        <v>72</v>
      </c>
      <c r="F48" s="103" t="s">
        <v>73</v>
      </c>
      <c r="G48" s="104"/>
      <c r="H48" s="105">
        <f>(C48/100)</f>
        <v>0.03</v>
      </c>
      <c r="I48" s="71"/>
      <c r="J48" s="66">
        <f>(+J47*H48)</f>
        <v>277.05113234472731</v>
      </c>
      <c r="K48" s="58">
        <f>J48/J60</f>
        <v>2.3052831450506697E-2</v>
      </c>
    </row>
    <row r="49" spans="1:11" ht="12.75">
      <c r="A49" s="81"/>
      <c r="B49" s="96"/>
      <c r="C49" s="52">
        <v>1.5</v>
      </c>
      <c r="D49" s="41" t="s">
        <v>6</v>
      </c>
      <c r="E49" s="63" t="s">
        <v>74</v>
      </c>
      <c r="F49" s="103" t="s">
        <v>75</v>
      </c>
      <c r="G49" s="104"/>
      <c r="H49" s="105">
        <f>(C49/100)</f>
        <v>1.4999999999999999E-2</v>
      </c>
      <c r="I49" s="71"/>
      <c r="J49" s="66">
        <f>(+J47*H49)</f>
        <v>138.52556617236365</v>
      </c>
      <c r="K49" s="58">
        <f>J49/J60</f>
        <v>1.1526415725253349E-2</v>
      </c>
    </row>
    <row r="50" spans="1:11" ht="12.75">
      <c r="A50" s="81"/>
      <c r="B50" s="96"/>
      <c r="C50" s="52" t="s">
        <v>34</v>
      </c>
      <c r="D50" s="49"/>
      <c r="E50" s="49"/>
      <c r="F50" s="50"/>
      <c r="G50" s="82"/>
      <c r="H50" s="105"/>
      <c r="I50" s="52"/>
      <c r="J50" s="66"/>
      <c r="K50" s="106"/>
    </row>
    <row r="51" spans="1:11" ht="12.75">
      <c r="A51" s="81"/>
      <c r="B51" s="96"/>
      <c r="C51" s="107"/>
      <c r="D51" s="49"/>
      <c r="E51" s="63" t="s">
        <v>76</v>
      </c>
      <c r="F51" s="103" t="s">
        <v>77</v>
      </c>
      <c r="G51" s="82"/>
      <c r="H51" s="105"/>
      <c r="I51" s="71"/>
      <c r="J51" s="66">
        <f>SUM(J47:J49)</f>
        <v>9650.6144433413356</v>
      </c>
      <c r="K51" s="58"/>
    </row>
    <row r="52" spans="1:11" ht="12.75">
      <c r="A52" s="81"/>
      <c r="B52" s="96"/>
      <c r="C52" s="52">
        <v>0</v>
      </c>
      <c r="D52" s="41" t="s">
        <v>6</v>
      </c>
      <c r="E52" s="63" t="s">
        <v>78</v>
      </c>
      <c r="F52" s="103" t="s">
        <v>79</v>
      </c>
      <c r="G52" s="104"/>
      <c r="H52" s="105">
        <f>(C52/100)</f>
        <v>0</v>
      </c>
      <c r="I52" s="108">
        <f>J51</f>
        <v>9650.6144433413356</v>
      </c>
      <c r="J52" s="66">
        <f>(+J51*H52)</f>
        <v>0</v>
      </c>
      <c r="K52" s="58">
        <f>J52/J60</f>
        <v>0</v>
      </c>
    </row>
    <row r="53" spans="1:11" ht="12.75">
      <c r="A53" s="81"/>
      <c r="B53" s="96"/>
      <c r="C53" s="52" t="s">
        <v>34</v>
      </c>
      <c r="D53" s="49"/>
      <c r="E53" s="49"/>
      <c r="F53" s="50"/>
      <c r="G53" s="82"/>
      <c r="H53" s="105"/>
      <c r="I53" s="52"/>
      <c r="J53" s="66"/>
      <c r="K53" s="106"/>
    </row>
    <row r="54" spans="1:11" ht="12.75">
      <c r="A54" s="81"/>
      <c r="B54" s="96"/>
      <c r="C54" s="52" t="s">
        <v>34</v>
      </c>
      <c r="D54" s="49"/>
      <c r="E54" s="63" t="s">
        <v>80</v>
      </c>
      <c r="F54" s="103" t="s">
        <v>81</v>
      </c>
      <c r="G54" s="82"/>
      <c r="H54" s="105"/>
      <c r="I54" s="71"/>
      <c r="J54" s="66">
        <f>SUM(J51:J52)</f>
        <v>9650.6144433413356</v>
      </c>
      <c r="K54" s="106"/>
    </row>
    <row r="55" spans="1:11" ht="12.75">
      <c r="A55" s="81"/>
      <c r="B55" s="96"/>
      <c r="C55" s="52">
        <v>13.47</v>
      </c>
      <c r="D55" s="41" t="s">
        <v>6</v>
      </c>
      <c r="E55" s="63" t="s">
        <v>82</v>
      </c>
      <c r="F55" s="103" t="s">
        <v>83</v>
      </c>
      <c r="G55" s="104"/>
      <c r="H55" s="105">
        <f>(C55/100)</f>
        <v>0.13470000000000001</v>
      </c>
      <c r="I55" s="108">
        <f>J54</f>
        <v>9650.6144433413356</v>
      </c>
      <c r="J55" s="66">
        <f>(+J54*H55)</f>
        <v>1299.9377655180781</v>
      </c>
      <c r="K55" s="58">
        <f>J55/J60</f>
        <v>0.10816503780734998</v>
      </c>
    </row>
    <row r="56" spans="1:11" ht="12.75">
      <c r="A56" s="81"/>
      <c r="B56" s="96"/>
      <c r="C56" s="52" t="s">
        <v>34</v>
      </c>
      <c r="D56" s="49"/>
      <c r="E56" s="49"/>
      <c r="F56" s="50"/>
      <c r="G56" s="82"/>
      <c r="H56" s="105"/>
      <c r="I56" s="71"/>
      <c r="J56" s="66"/>
      <c r="K56" s="106"/>
    </row>
    <row r="57" spans="1:11" ht="12.75">
      <c r="A57" s="81"/>
      <c r="B57" s="96"/>
      <c r="C57" s="52" t="s">
        <v>34</v>
      </c>
      <c r="D57" s="49"/>
      <c r="E57" s="63" t="s">
        <v>84</v>
      </c>
      <c r="F57" s="103" t="s">
        <v>85</v>
      </c>
      <c r="G57" s="82"/>
      <c r="H57" s="105"/>
      <c r="I57" s="71"/>
      <c r="J57" s="66">
        <f>SUM(J54:J55)</f>
        <v>10950.552208859413</v>
      </c>
      <c r="K57" s="106"/>
    </row>
    <row r="58" spans="1:11" ht="12.75">
      <c r="A58" s="81"/>
      <c r="B58" s="96"/>
      <c r="C58" s="61">
        <f>(15%*C55)+(9%*C55)+3.65+2</f>
        <v>8.8827999999999996</v>
      </c>
      <c r="D58" s="41" t="s">
        <v>6</v>
      </c>
      <c r="E58" s="63" t="s">
        <v>86</v>
      </c>
      <c r="F58" s="103" t="s">
        <v>87</v>
      </c>
      <c r="G58" s="104"/>
      <c r="H58" s="105">
        <f>(C58/100)</f>
        <v>8.882799999999999E-2</v>
      </c>
      <c r="I58" s="71"/>
      <c r="J58" s="57">
        <f>(+J60*H58)</f>
        <v>1067.5433964263211</v>
      </c>
      <c r="K58" s="58">
        <f>J58/J60</f>
        <v>8.882799999999999E-2</v>
      </c>
    </row>
    <row r="59" spans="1:11" ht="13.5" thickBot="1">
      <c r="A59" s="81"/>
      <c r="B59" s="96"/>
      <c r="C59" s="52" t="s">
        <v>34</v>
      </c>
      <c r="D59" s="49"/>
      <c r="E59" s="49"/>
      <c r="F59" s="50"/>
      <c r="G59" s="82"/>
      <c r="H59" s="71"/>
      <c r="I59" s="71"/>
      <c r="J59" s="66"/>
      <c r="K59" s="106"/>
    </row>
    <row r="60" spans="1:11" ht="13.5" thickBot="1">
      <c r="A60" s="109"/>
      <c r="B60" s="110"/>
      <c r="C60" s="111" t="s">
        <v>34</v>
      </c>
      <c r="D60" s="75"/>
      <c r="E60" s="112" t="s">
        <v>88</v>
      </c>
      <c r="F60" s="113" t="s">
        <v>89</v>
      </c>
      <c r="G60" s="114"/>
      <c r="H60" s="114"/>
      <c r="I60" s="114"/>
      <c r="J60" s="115">
        <f>J57/(1-H58)</f>
        <v>12018.095605285735</v>
      </c>
      <c r="K60" s="116">
        <f>J60/J60</f>
        <v>1</v>
      </c>
    </row>
    <row r="61" spans="1:11">
      <c r="A61" s="117"/>
      <c r="B61" s="117"/>
      <c r="C61" s="117"/>
      <c r="D61" s="117"/>
      <c r="E61" s="117"/>
      <c r="F61" s="117"/>
      <c r="G61" s="117"/>
      <c r="H61" s="117"/>
      <c r="I61" s="117"/>
      <c r="J61" s="117"/>
      <c r="K61" s="117"/>
    </row>
    <row r="62" spans="1:11" ht="15">
      <c r="A62" s="117" t="s">
        <v>90</v>
      </c>
      <c r="B62" s="117"/>
      <c r="C62" s="118" t="s">
        <v>91</v>
      </c>
      <c r="D62" s="117"/>
      <c r="E62" s="117"/>
      <c r="F62" s="117"/>
      <c r="G62" s="117"/>
      <c r="H62" s="117"/>
      <c r="I62" s="117"/>
      <c r="J62" s="117"/>
      <c r="K62" s="117"/>
    </row>
    <row r="63" spans="1:11" ht="15">
      <c r="A63" s="119" t="s">
        <v>92</v>
      </c>
      <c r="B63" s="119"/>
      <c r="C63" s="119"/>
      <c r="D63" s="119"/>
      <c r="E63" s="119"/>
      <c r="F63" s="119"/>
      <c r="G63" s="119"/>
      <c r="H63" s="119"/>
      <c r="I63" s="119"/>
      <c r="J63" s="119"/>
      <c r="K63" s="119"/>
    </row>
    <row r="64" spans="1:11" ht="15">
      <c r="A64" s="118" t="s">
        <v>93</v>
      </c>
      <c r="B64" s="119"/>
      <c r="C64" s="119"/>
      <c r="D64" s="119"/>
      <c r="E64" s="119"/>
      <c r="F64" s="119"/>
      <c r="G64" s="119"/>
      <c r="H64" s="119"/>
      <c r="I64" s="119"/>
      <c r="J64" s="119"/>
      <c r="K64" s="119"/>
    </row>
    <row r="65" spans="1:11" ht="15">
      <c r="A65" s="118" t="s">
        <v>94</v>
      </c>
      <c r="B65" s="119"/>
      <c r="C65" s="119"/>
      <c r="D65" s="119"/>
      <c r="E65" s="119"/>
      <c r="F65" s="119"/>
      <c r="G65" s="119"/>
      <c r="H65" s="119"/>
      <c r="I65" s="119"/>
      <c r="J65" s="119"/>
      <c r="K65" s="119"/>
    </row>
    <row r="66" spans="1:11" ht="15" customHeight="1">
      <c r="A66" s="118" t="s">
        <v>95</v>
      </c>
      <c r="B66" s="119"/>
      <c r="C66" s="119"/>
      <c r="D66" s="119"/>
      <c r="E66" s="119"/>
      <c r="F66" s="119"/>
      <c r="G66" s="119"/>
      <c r="H66" s="119"/>
      <c r="I66" s="119"/>
      <c r="J66" s="119"/>
      <c r="K66" s="119"/>
    </row>
    <row r="67" spans="1:11" ht="15">
      <c r="A67" s="119"/>
      <c r="B67" s="119"/>
      <c r="C67" s="119"/>
      <c r="D67" s="119"/>
      <c r="E67" s="119"/>
      <c r="F67" s="119"/>
      <c r="G67" s="119"/>
      <c r="H67" s="119"/>
      <c r="I67" s="119"/>
      <c r="J67" s="119"/>
      <c r="K67" s="119"/>
    </row>
    <row r="68" spans="1:11">
      <c r="C68" s="120" t="s">
        <v>184</v>
      </c>
    </row>
    <row r="69" spans="1:11">
      <c r="A69" s="120"/>
      <c r="C69" s="120"/>
      <c r="F69" s="121"/>
    </row>
    <row r="70" spans="1:11">
      <c r="C70" s="120"/>
    </row>
    <row r="92" ht="2.25" customHeight="1"/>
    <row r="93" ht="12.75" customHeight="1"/>
    <row r="94" ht="0.75" customHeight="1"/>
    <row r="124" spans="1:11" ht="12.75">
      <c r="A124" s="122"/>
      <c r="B124" s="122"/>
      <c r="C124" s="122"/>
      <c r="D124" s="122"/>
      <c r="E124" s="123"/>
      <c r="F124" s="123"/>
      <c r="G124" s="123"/>
      <c r="H124" s="123"/>
      <c r="I124" s="123"/>
      <c r="J124" s="123"/>
      <c r="K124" s="123"/>
    </row>
    <row r="125" spans="1:11" ht="12.75">
      <c r="A125" s="122"/>
      <c r="B125" s="122"/>
      <c r="C125" s="122"/>
      <c r="D125" s="122"/>
      <c r="E125" s="122"/>
      <c r="F125" s="122"/>
      <c r="G125" s="122"/>
      <c r="H125" s="122"/>
      <c r="I125" s="122"/>
      <c r="J125" s="124"/>
      <c r="K125" s="124"/>
    </row>
    <row r="126" spans="1:11" ht="12.75">
      <c r="A126" s="122"/>
      <c r="B126" s="122"/>
      <c r="C126" s="122"/>
      <c r="D126" s="122"/>
      <c r="E126" s="122"/>
      <c r="F126" s="122"/>
      <c r="G126" s="122"/>
      <c r="H126" s="122"/>
      <c r="I126" s="122"/>
      <c r="J126" s="122"/>
      <c r="K126" s="122"/>
    </row>
    <row r="127" spans="1:11" ht="12.75">
      <c r="A127" s="122"/>
      <c r="B127" s="122"/>
      <c r="C127" s="122"/>
      <c r="D127" s="122"/>
      <c r="E127" s="122"/>
      <c r="F127" s="122"/>
      <c r="G127" s="122"/>
      <c r="H127" s="122"/>
      <c r="I127" s="122"/>
      <c r="J127" s="122"/>
      <c r="K127" s="122"/>
    </row>
    <row r="128" spans="1:11" ht="12.75">
      <c r="A128" s="122"/>
      <c r="B128" s="122"/>
      <c r="C128" s="122"/>
      <c r="D128" s="122"/>
      <c r="E128" s="122"/>
      <c r="F128" s="122"/>
      <c r="G128" s="122"/>
      <c r="H128" s="122"/>
      <c r="I128" s="122"/>
      <c r="J128" s="122"/>
      <c r="K128" s="122"/>
    </row>
    <row r="129" spans="1:11" ht="12.75">
      <c r="A129" s="122"/>
      <c r="B129" s="122"/>
      <c r="C129" s="122"/>
      <c r="D129" s="122"/>
      <c r="E129" s="122"/>
      <c r="F129" s="122"/>
      <c r="G129" s="122"/>
      <c r="H129" s="122"/>
      <c r="I129" s="122"/>
      <c r="J129" s="122"/>
      <c r="K129" s="122"/>
    </row>
    <row r="130" spans="1:11" ht="12.75">
      <c r="A130" s="125"/>
      <c r="B130" s="125"/>
      <c r="C130" s="125"/>
      <c r="D130" s="125"/>
      <c r="E130" s="126"/>
      <c r="F130" s="125"/>
      <c r="G130" s="125"/>
      <c r="H130" s="125"/>
      <c r="I130" s="125"/>
      <c r="J130" s="125"/>
      <c r="K130" s="125"/>
    </row>
    <row r="131" spans="1:11" ht="12.75">
      <c r="A131" s="125"/>
      <c r="B131" s="125"/>
      <c r="C131" s="125"/>
      <c r="D131" s="125"/>
      <c r="E131" s="127"/>
      <c r="F131" s="127"/>
      <c r="G131" s="127"/>
      <c r="H131" s="127"/>
      <c r="I131" s="125"/>
      <c r="J131" s="125"/>
      <c r="K131" s="125"/>
    </row>
    <row r="132" spans="1:11" ht="12.75">
      <c r="A132" s="125"/>
      <c r="B132" s="125"/>
      <c r="C132" s="125"/>
      <c r="D132" s="125"/>
      <c r="E132" s="125"/>
      <c r="F132" s="125"/>
      <c r="G132" s="125"/>
      <c r="H132" s="125"/>
      <c r="I132" s="125"/>
      <c r="J132" s="125"/>
      <c r="K132" s="125"/>
    </row>
    <row r="133" spans="1:11" ht="12.75">
      <c r="A133" s="127"/>
      <c r="B133" s="127"/>
      <c r="C133" s="127"/>
      <c r="D133" s="127"/>
      <c r="E133" s="127"/>
      <c r="F133" s="127"/>
      <c r="G133" s="127"/>
      <c r="H133" s="127"/>
      <c r="I133" s="127"/>
      <c r="J133" s="127"/>
      <c r="K133" s="127"/>
    </row>
    <row r="134" spans="1:11" ht="12.75">
      <c r="A134" s="125"/>
      <c r="B134" s="125"/>
      <c r="C134" s="125"/>
      <c r="D134" s="125"/>
      <c r="E134" s="125"/>
      <c r="F134" s="125"/>
      <c r="G134" s="125"/>
      <c r="H134" s="125"/>
      <c r="I134" s="125"/>
      <c r="J134" s="125"/>
      <c r="K134" s="125"/>
    </row>
    <row r="135" spans="1:11" ht="12.75">
      <c r="A135" s="125"/>
      <c r="B135" s="125"/>
      <c r="C135" s="125"/>
      <c r="D135" s="125"/>
      <c r="E135" s="125"/>
      <c r="F135" s="125"/>
      <c r="G135" s="125"/>
      <c r="H135" s="125"/>
      <c r="I135" s="125"/>
      <c r="J135" s="125"/>
      <c r="K135" s="125"/>
    </row>
    <row r="136" spans="1:11" ht="12.75">
      <c r="A136" s="125"/>
      <c r="B136" s="128"/>
      <c r="C136" s="125"/>
      <c r="D136" s="129"/>
      <c r="E136" s="125"/>
      <c r="F136" s="125"/>
      <c r="G136" s="125"/>
      <c r="H136" s="125"/>
      <c r="I136" s="125"/>
      <c r="J136" s="125"/>
      <c r="K136" s="125"/>
    </row>
    <row r="137" spans="1:11" ht="12.75">
      <c r="A137" s="125"/>
      <c r="B137" s="125"/>
      <c r="C137" s="125"/>
      <c r="D137" s="125"/>
      <c r="E137" s="125"/>
      <c r="F137" s="125"/>
      <c r="G137" s="125"/>
      <c r="H137" s="125"/>
      <c r="I137" s="125"/>
      <c r="J137" s="125"/>
      <c r="K137" s="125"/>
    </row>
    <row r="138" spans="1:11" ht="12.75">
      <c r="A138" s="125"/>
      <c r="B138" s="125"/>
      <c r="C138" s="125"/>
      <c r="D138" s="125"/>
      <c r="E138" s="125"/>
      <c r="F138" s="125"/>
      <c r="G138" s="125"/>
      <c r="H138" s="125"/>
      <c r="I138" s="125"/>
      <c r="J138" s="125"/>
      <c r="K138" s="125"/>
    </row>
    <row r="139" spans="1:11" ht="12.75">
      <c r="A139" s="125"/>
      <c r="B139" s="128"/>
      <c r="C139" s="125"/>
      <c r="D139" s="129"/>
      <c r="E139" s="125"/>
      <c r="F139" s="125"/>
      <c r="G139" s="125"/>
      <c r="H139" s="125"/>
      <c r="I139" s="125"/>
      <c r="J139" s="125"/>
      <c r="K139" s="125"/>
    </row>
    <row r="140" spans="1:11" ht="12.75">
      <c r="A140" s="125"/>
      <c r="B140" s="125"/>
      <c r="C140" s="125"/>
      <c r="D140" s="125"/>
      <c r="E140" s="125"/>
      <c r="F140" s="125"/>
      <c r="G140" s="125"/>
      <c r="H140" s="125"/>
      <c r="I140" s="125"/>
      <c r="J140" s="125"/>
      <c r="K140" s="125"/>
    </row>
    <row r="141" spans="1:11">
      <c r="A141" s="130"/>
      <c r="B141" s="130"/>
      <c r="C141" s="130"/>
      <c r="D141" s="130"/>
      <c r="E141" s="130"/>
      <c r="F141" s="130"/>
      <c r="G141" s="130"/>
      <c r="H141" s="130"/>
      <c r="I141" s="130"/>
      <c r="J141" s="130"/>
      <c r="K141" s="130"/>
    </row>
    <row r="142" spans="1:11">
      <c r="A142" s="130"/>
      <c r="B142" s="131"/>
      <c r="C142" s="130"/>
      <c r="D142" s="132"/>
      <c r="E142" s="130"/>
      <c r="F142" s="130"/>
      <c r="G142" s="130"/>
      <c r="H142" s="130"/>
      <c r="I142" s="130"/>
      <c r="J142" s="130"/>
      <c r="K142" s="130"/>
    </row>
    <row r="143" spans="1:11">
      <c r="A143" s="130"/>
      <c r="B143" s="130"/>
      <c r="C143" s="130"/>
      <c r="D143" s="130"/>
      <c r="E143" s="130"/>
      <c r="F143" s="130"/>
      <c r="G143" s="130"/>
      <c r="H143" s="130"/>
      <c r="I143" s="130"/>
      <c r="J143" s="130"/>
      <c r="K143" s="130"/>
    </row>
    <row r="144" spans="1:11">
      <c r="A144" s="130"/>
      <c r="B144" s="130"/>
      <c r="C144" s="130"/>
      <c r="D144" s="130"/>
      <c r="E144" s="130"/>
      <c r="F144" s="130"/>
      <c r="G144" s="130"/>
      <c r="H144" s="130"/>
      <c r="I144" s="130"/>
      <c r="J144" s="130"/>
      <c r="K144" s="130"/>
    </row>
    <row r="145" spans="1:11">
      <c r="A145" s="133"/>
      <c r="B145" s="133"/>
      <c r="C145" s="133"/>
      <c r="D145" s="133"/>
      <c r="E145" s="133"/>
      <c r="F145" s="133"/>
      <c r="G145" s="133"/>
      <c r="H145" s="133"/>
      <c r="I145" s="133"/>
      <c r="J145" s="133"/>
      <c r="K145" s="133"/>
    </row>
    <row r="146" spans="1:11">
      <c r="A146" s="130"/>
      <c r="B146" s="130"/>
      <c r="C146" s="131"/>
      <c r="D146" s="130"/>
      <c r="E146" s="130"/>
      <c r="F146" s="130"/>
      <c r="G146" s="134"/>
      <c r="H146" s="134"/>
    </row>
    <row r="147" spans="1:11">
      <c r="A147" s="133"/>
      <c r="B147" s="133"/>
      <c r="C147" s="133"/>
      <c r="D147" s="133"/>
      <c r="E147" s="133"/>
      <c r="F147" s="133"/>
      <c r="G147" s="133"/>
      <c r="H147" s="133"/>
    </row>
    <row r="148" spans="1:11">
      <c r="A148" s="130"/>
      <c r="B148" s="130"/>
      <c r="C148" s="130"/>
      <c r="D148" s="130"/>
      <c r="E148" s="130"/>
      <c r="F148" s="130"/>
      <c r="G148" s="130"/>
      <c r="H148" s="130"/>
    </row>
    <row r="149" spans="1:11">
      <c r="A149" s="130"/>
      <c r="B149" s="130"/>
      <c r="C149" s="130"/>
      <c r="D149" s="130"/>
      <c r="E149" s="130"/>
      <c r="F149" s="130"/>
      <c r="G149" s="130"/>
      <c r="H149" s="130"/>
    </row>
    <row r="150" spans="1:11">
      <c r="B150" s="135"/>
      <c r="C150" s="136"/>
      <c r="G150" s="137"/>
      <c r="H150" s="136"/>
    </row>
    <row r="151" spans="1:11">
      <c r="G151" s="138"/>
    </row>
    <row r="152" spans="1:11">
      <c r="G152" s="138"/>
    </row>
    <row r="153" spans="1:11">
      <c r="B153" s="135"/>
      <c r="C153" s="136"/>
      <c r="G153" s="137"/>
      <c r="H153" s="136"/>
    </row>
    <row r="154" spans="1:11">
      <c r="G154" s="139"/>
    </row>
    <row r="155" spans="1:11">
      <c r="G155" s="139"/>
    </row>
    <row r="156" spans="1:11">
      <c r="B156" s="140"/>
      <c r="C156" s="141"/>
      <c r="G156" s="137"/>
      <c r="H156" s="136"/>
    </row>
    <row r="157" spans="1:11">
      <c r="G157" s="139"/>
    </row>
    <row r="158" spans="1:11">
      <c r="G158" s="139"/>
    </row>
    <row r="159" spans="1:11">
      <c r="B159" s="140"/>
      <c r="C159" s="142"/>
      <c r="G159" s="137"/>
      <c r="H159" s="143"/>
    </row>
    <row r="160" spans="1:11">
      <c r="J160" s="130"/>
      <c r="K160" s="130"/>
    </row>
    <row r="161" spans="1:11">
      <c r="A161" s="144"/>
      <c r="B161" s="144"/>
      <c r="C161" s="144"/>
      <c r="D161" s="144"/>
      <c r="E161" s="144"/>
      <c r="F161" s="144"/>
      <c r="G161" s="144"/>
      <c r="H161" s="144"/>
      <c r="I161" s="144"/>
      <c r="J161" s="133"/>
      <c r="K161" s="133"/>
    </row>
    <row r="162" spans="1:11">
      <c r="J162" s="130"/>
      <c r="K162" s="130"/>
    </row>
    <row r="163" spans="1:11">
      <c r="B163" s="135"/>
      <c r="D163" s="143"/>
      <c r="J163" s="130"/>
      <c r="K163" s="130"/>
    </row>
    <row r="164" spans="1:11">
      <c r="J164" s="130"/>
      <c r="K164" s="130"/>
    </row>
    <row r="165" spans="1:11">
      <c r="A165" s="144"/>
      <c r="B165" s="144"/>
      <c r="C165" s="144"/>
      <c r="D165" s="144"/>
      <c r="E165" s="144"/>
      <c r="F165" s="144"/>
      <c r="G165" s="144"/>
      <c r="H165" s="144"/>
      <c r="I165" s="144"/>
      <c r="J165" s="133"/>
      <c r="K165" s="133"/>
    </row>
    <row r="166" spans="1:11">
      <c r="A166" s="130"/>
      <c r="B166" s="130"/>
      <c r="C166" s="130"/>
      <c r="D166" s="130"/>
      <c r="E166" s="130"/>
      <c r="F166" s="130"/>
      <c r="G166" s="130"/>
      <c r="H166" s="130"/>
      <c r="I166" s="130"/>
      <c r="J166" s="130"/>
      <c r="K166" s="130"/>
    </row>
    <row r="167" spans="1:11">
      <c r="A167" s="130"/>
      <c r="B167" s="130"/>
      <c r="C167" s="130"/>
      <c r="D167" s="130"/>
      <c r="E167" s="130"/>
      <c r="F167" s="130"/>
      <c r="G167" s="130"/>
      <c r="H167" s="130"/>
      <c r="I167" s="130"/>
      <c r="J167" s="130"/>
      <c r="K167" s="130"/>
    </row>
  </sheetData>
  <mergeCells count="8">
    <mergeCell ref="A10:J10"/>
    <mergeCell ref="F45:G45"/>
    <mergeCell ref="C2:H2"/>
    <mergeCell ref="C3:G3"/>
    <mergeCell ref="A5:K5"/>
    <mergeCell ref="A6:K6"/>
    <mergeCell ref="A7:J7"/>
    <mergeCell ref="A8:J8"/>
  </mergeCells>
  <phoneticPr fontId="40" type="noConversion"/>
  <pageMargins left="0.511811024" right="0.511811024" top="0.78740157499999996" bottom="0.78740157499999996" header="0.31496062000000002" footer="0.3149606200000000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>
      <selection activeCell="B17" sqref="B17"/>
    </sheetView>
  </sheetViews>
  <sheetFormatPr defaultRowHeight="18.75" customHeight="1"/>
  <cols>
    <col min="1" max="1" width="7.85546875" style="226" customWidth="1"/>
    <col min="2" max="2" width="68" style="226" customWidth="1"/>
    <col min="3" max="3" width="11.5703125" style="226" customWidth="1"/>
    <col min="4" max="4" width="19.42578125" style="226" customWidth="1"/>
    <col min="5" max="5" width="24" style="226" customWidth="1"/>
    <col min="6" max="7" width="9.140625" style="226"/>
    <col min="8" max="8" width="14.85546875" style="226" bestFit="1" customWidth="1"/>
    <col min="9" max="16384" width="9.140625" style="226"/>
  </cols>
  <sheetData>
    <row r="1" spans="1:8" ht="18.75" customHeight="1">
      <c r="A1" s="303"/>
      <c r="B1" s="303"/>
      <c r="C1" s="303"/>
      <c r="D1" s="303"/>
      <c r="E1" s="303"/>
      <c r="F1" s="225"/>
      <c r="G1" s="225"/>
      <c r="H1" s="225"/>
    </row>
    <row r="2" spans="1:8" ht="18.75" customHeight="1">
      <c r="A2" s="303"/>
      <c r="B2" s="303"/>
      <c r="C2" s="303"/>
      <c r="D2" s="303"/>
      <c r="E2" s="303"/>
      <c r="F2" s="225"/>
      <c r="G2" s="225"/>
      <c r="H2" s="225"/>
    </row>
    <row r="3" spans="1:8" ht="18.75" customHeight="1" thickBot="1"/>
    <row r="4" spans="1:8" ht="18.75" customHeight="1">
      <c r="A4" s="304" t="s">
        <v>190</v>
      </c>
      <c r="B4" s="305"/>
      <c r="C4" s="305"/>
      <c r="D4" s="305"/>
      <c r="E4" s="306"/>
    </row>
    <row r="5" spans="1:8" ht="18.75" customHeight="1">
      <c r="A5" s="227" t="s">
        <v>161</v>
      </c>
      <c r="B5" s="228" t="s">
        <v>162</v>
      </c>
      <c r="C5" s="228" t="s">
        <v>163</v>
      </c>
      <c r="D5" s="228" t="s">
        <v>183</v>
      </c>
      <c r="E5" s="229" t="s">
        <v>169</v>
      </c>
    </row>
    <row r="6" spans="1:8" ht="23.25">
      <c r="A6" s="230">
        <v>38681</v>
      </c>
      <c r="B6" s="242" t="s">
        <v>164</v>
      </c>
      <c r="C6" s="217">
        <f>'Descrição e Locais'!D6</f>
        <v>9</v>
      </c>
      <c r="D6" s="231">
        <v>12018.1</v>
      </c>
      <c r="E6" s="232">
        <f>C6*D6</f>
        <v>108162.90000000001</v>
      </c>
    </row>
    <row r="7" spans="1:8" ht="23.25">
      <c r="A7" s="230">
        <v>38683</v>
      </c>
      <c r="B7" s="242" t="s">
        <v>165</v>
      </c>
      <c r="C7" s="217">
        <f>'Descrição e Locais'!D7</f>
        <v>8</v>
      </c>
      <c r="D7" s="231">
        <v>13371.39</v>
      </c>
      <c r="E7" s="232">
        <f t="shared" ref="E7:E12" si="0">C7*D7</f>
        <v>106971.12</v>
      </c>
    </row>
    <row r="8" spans="1:8" ht="23.25">
      <c r="A8" s="230">
        <v>38684</v>
      </c>
      <c r="B8" s="242" t="s">
        <v>166</v>
      </c>
      <c r="C8" s="217">
        <f>'Descrição e Locais'!D8</f>
        <v>2</v>
      </c>
      <c r="D8" s="231">
        <v>10177.18</v>
      </c>
      <c r="E8" s="232">
        <f t="shared" si="0"/>
        <v>20354.36</v>
      </c>
    </row>
    <row r="9" spans="1:8" ht="23.25">
      <c r="A9" s="230">
        <v>38687</v>
      </c>
      <c r="B9" s="242" t="s">
        <v>167</v>
      </c>
      <c r="C9" s="217">
        <f>'Descrição e Locais'!D9</f>
        <v>1</v>
      </c>
      <c r="D9" s="231">
        <v>332.59</v>
      </c>
      <c r="E9" s="232">
        <f t="shared" si="0"/>
        <v>332.59</v>
      </c>
    </row>
    <row r="10" spans="1:8" ht="23.25">
      <c r="A10" s="230">
        <v>38688</v>
      </c>
      <c r="B10" s="242" t="s">
        <v>168</v>
      </c>
      <c r="C10" s="217">
        <f>'Descrição e Locais'!D10</f>
        <v>1</v>
      </c>
      <c r="D10" s="231">
        <v>369.5</v>
      </c>
      <c r="E10" s="232">
        <f>D10*C10</f>
        <v>369.5</v>
      </c>
    </row>
    <row r="11" spans="1:8" ht="18.75" customHeight="1">
      <c r="A11" s="217">
        <v>44269</v>
      </c>
      <c r="B11" s="242" t="s">
        <v>191</v>
      </c>
      <c r="C11" s="217">
        <f>'Descrição e Locais'!D12</f>
        <v>1</v>
      </c>
      <c r="D11" s="231">
        <v>13371.39</v>
      </c>
      <c r="E11" s="231">
        <f>D11*C11</f>
        <v>13371.39</v>
      </c>
    </row>
    <row r="12" spans="1:8" ht="18.75" customHeight="1">
      <c r="A12" s="217">
        <v>44268</v>
      </c>
      <c r="B12" s="242" t="s">
        <v>187</v>
      </c>
      <c r="C12" s="217">
        <f>'Descrição e Locais'!D11</f>
        <v>1</v>
      </c>
      <c r="D12" s="231">
        <v>12018.1</v>
      </c>
      <c r="E12" s="231">
        <f t="shared" si="0"/>
        <v>12018.1</v>
      </c>
    </row>
    <row r="13" spans="1:8" ht="18.75" customHeight="1" thickBot="1">
      <c r="A13" s="307" t="s">
        <v>169</v>
      </c>
      <c r="B13" s="308"/>
      <c r="C13" s="233">
        <f>SUM(C6:C12)</f>
        <v>23</v>
      </c>
      <c r="D13" s="234"/>
      <c r="E13" s="235">
        <f>SUM(E6:E12)</f>
        <v>261579.96</v>
      </c>
      <c r="H13" s="236"/>
    </row>
    <row r="14" spans="1:8" ht="18.75" customHeight="1">
      <c r="D14" s="237"/>
      <c r="E14" s="238"/>
    </row>
    <row r="15" spans="1:8" ht="18.75" customHeight="1">
      <c r="E15" s="239"/>
    </row>
  </sheetData>
  <mergeCells count="4">
    <mergeCell ref="A1:E1"/>
    <mergeCell ref="A2:E2"/>
    <mergeCell ref="A4:E4"/>
    <mergeCell ref="A13:B13"/>
  </mergeCells>
  <phoneticPr fontId="40" type="noConversion"/>
  <pageMargins left="0.51181102362204722" right="0.51181102362204722" top="0.78740157480314965" bottom="0.78740157480314965" header="0.31496062992125984" footer="0.31496062992125984"/>
  <pageSetup paperSize="9" orientation="landscape" horizontalDpi="4294967294" vertic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L167"/>
  <sheetViews>
    <sheetView topLeftCell="C1" workbookViewId="0">
      <selection activeCell="C68" sqref="C68:G68"/>
    </sheetView>
  </sheetViews>
  <sheetFormatPr defaultColWidth="12.5703125" defaultRowHeight="12"/>
  <cols>
    <col min="1" max="1" width="12.7109375" style="1" customWidth="1"/>
    <col min="2" max="2" width="15.42578125" style="1" customWidth="1"/>
    <col min="3" max="3" width="12.42578125" style="1" customWidth="1"/>
    <col min="4" max="4" width="10.7109375" style="1" customWidth="1"/>
    <col min="5" max="5" width="8.42578125" style="1" customWidth="1"/>
    <col min="6" max="6" width="8.85546875" style="1" customWidth="1"/>
    <col min="7" max="7" width="33.28515625" style="1" customWidth="1"/>
    <col min="8" max="8" width="15" style="1" customWidth="1"/>
    <col min="9" max="9" width="12.140625" style="1" customWidth="1"/>
    <col min="10" max="10" width="12.28515625" style="1" customWidth="1"/>
    <col min="11" max="11" width="15.140625" style="1" customWidth="1"/>
    <col min="12" max="16384" width="12.5703125" style="1"/>
  </cols>
  <sheetData>
    <row r="3" spans="1:11" ht="20.25">
      <c r="B3" s="2"/>
      <c r="C3" s="251" t="s">
        <v>96</v>
      </c>
      <c r="D3" s="251"/>
      <c r="E3" s="251"/>
      <c r="F3" s="251"/>
      <c r="G3" s="251"/>
      <c r="H3" s="251"/>
      <c r="I3" s="3"/>
      <c r="J3" s="3"/>
      <c r="K3" s="3"/>
    </row>
    <row r="4" spans="1:11" ht="20.25">
      <c r="B4" s="2"/>
      <c r="C4" s="252" t="s">
        <v>97</v>
      </c>
      <c r="D4" s="252"/>
      <c r="E4" s="252"/>
      <c r="F4" s="252"/>
      <c r="G4" s="252"/>
      <c r="H4" s="4"/>
      <c r="I4" s="5"/>
      <c r="J4" s="5"/>
      <c r="K4" s="5"/>
    </row>
    <row r="5" spans="1:11" ht="18.75">
      <c r="A5" s="6"/>
      <c r="B5" s="6"/>
      <c r="C5" s="6"/>
      <c r="D5" s="7"/>
      <c r="E5" s="7"/>
      <c r="G5" s="8"/>
    </row>
    <row r="6" spans="1:11" ht="18.75">
      <c r="A6" s="253" t="s">
        <v>98</v>
      </c>
      <c r="B6" s="253"/>
      <c r="C6" s="253"/>
      <c r="D6" s="254"/>
      <c r="E6" s="254"/>
      <c r="F6" s="253"/>
      <c r="G6" s="253"/>
      <c r="H6" s="253"/>
      <c r="I6" s="253"/>
      <c r="J6" s="253"/>
      <c r="K6" s="253"/>
    </row>
    <row r="7" spans="1:11" ht="22.5" customHeight="1">
      <c r="A7" s="255" t="s">
        <v>3</v>
      </c>
      <c r="B7" s="256"/>
      <c r="C7" s="256"/>
      <c r="D7" s="257"/>
      <c r="E7" s="258"/>
      <c r="F7" s="256"/>
      <c r="G7" s="256"/>
      <c r="H7" s="256"/>
      <c r="I7" s="256"/>
      <c r="J7" s="256"/>
      <c r="K7" s="259"/>
    </row>
    <row r="8" spans="1:11" ht="20.25">
      <c r="A8" s="260" t="s">
        <v>4</v>
      </c>
      <c r="B8" s="261"/>
      <c r="C8" s="261"/>
      <c r="D8" s="262"/>
      <c r="E8" s="263"/>
      <c r="F8" s="261"/>
      <c r="G8" s="261"/>
      <c r="H8" s="261"/>
      <c r="I8" s="261"/>
      <c r="J8" s="269"/>
      <c r="K8" s="145"/>
    </row>
    <row r="9" spans="1:11" ht="20.25">
      <c r="A9" s="264" t="s">
        <v>5</v>
      </c>
      <c r="B9" s="265"/>
      <c r="C9" s="265"/>
      <c r="D9" s="266"/>
      <c r="E9" s="267"/>
      <c r="F9" s="265"/>
      <c r="G9" s="265"/>
      <c r="H9" s="265"/>
      <c r="I9" s="265"/>
      <c r="J9" s="268"/>
      <c r="K9" s="10" t="s">
        <v>6</v>
      </c>
    </row>
    <row r="10" spans="1:11" ht="15">
      <c r="A10" s="11"/>
      <c r="B10" s="12"/>
      <c r="C10" s="12"/>
      <c r="D10" s="13"/>
      <c r="E10" s="14"/>
      <c r="F10" s="12"/>
      <c r="G10" s="12"/>
      <c r="H10" s="12"/>
      <c r="I10" s="12"/>
      <c r="J10" s="12"/>
      <c r="K10" s="15"/>
    </row>
    <row r="11" spans="1:11" ht="21" thickBot="1">
      <c r="A11" s="243" t="s">
        <v>7</v>
      </c>
      <c r="B11" s="244"/>
      <c r="C11" s="244"/>
      <c r="D11" s="245"/>
      <c r="E11" s="246"/>
      <c r="F11" s="247"/>
      <c r="G11" s="247"/>
      <c r="H11" s="247"/>
      <c r="I11" s="247"/>
      <c r="J11" s="248"/>
      <c r="K11" s="16"/>
    </row>
    <row r="12" spans="1:11" ht="12.75">
      <c r="A12" s="17" t="s">
        <v>8</v>
      </c>
      <c r="B12" s="18"/>
      <c r="C12" s="18"/>
      <c r="D12" s="18"/>
      <c r="E12" s="19"/>
      <c r="F12" s="20"/>
      <c r="G12" s="20"/>
      <c r="H12" s="20"/>
      <c r="I12" s="20"/>
      <c r="J12" s="20"/>
      <c r="K12" s="21"/>
    </row>
    <row r="13" spans="1:11" ht="12.75">
      <c r="A13" s="22" t="s">
        <v>99</v>
      </c>
      <c r="B13" s="18"/>
      <c r="C13" s="18"/>
      <c r="D13" s="18"/>
      <c r="E13" s="23"/>
      <c r="F13" s="23"/>
      <c r="G13" s="23"/>
      <c r="H13" s="23"/>
      <c r="I13" s="23"/>
      <c r="J13" s="23"/>
      <c r="K13" s="24"/>
    </row>
    <row r="14" spans="1:11" ht="12.75">
      <c r="A14" s="25"/>
      <c r="B14" s="23"/>
      <c r="C14" s="23"/>
      <c r="D14" s="23"/>
      <c r="E14" s="23"/>
      <c r="F14" s="23"/>
      <c r="G14" s="23"/>
      <c r="H14" s="23"/>
      <c r="I14" s="26"/>
      <c r="J14" s="23"/>
      <c r="K14" s="24"/>
    </row>
    <row r="15" spans="1:11" ht="15.75">
      <c r="A15" s="25" t="s">
        <v>10</v>
      </c>
      <c r="B15" s="27" t="s">
        <v>11</v>
      </c>
      <c r="C15" s="23"/>
      <c r="D15" s="23"/>
      <c r="E15" s="23"/>
      <c r="F15" s="23"/>
      <c r="G15" s="23"/>
      <c r="H15" s="23"/>
      <c r="I15" s="26"/>
      <c r="J15" s="23"/>
      <c r="K15" s="24"/>
    </row>
    <row r="16" spans="1:11" ht="12.75">
      <c r="A16" s="25"/>
      <c r="B16" s="23"/>
      <c r="C16" s="28"/>
      <c r="D16" s="23"/>
      <c r="E16" s="23"/>
      <c r="F16" s="23"/>
      <c r="G16" s="23"/>
      <c r="H16" s="23"/>
      <c r="I16" s="23"/>
      <c r="J16" s="23"/>
      <c r="K16" s="24"/>
    </row>
    <row r="17" spans="1:12" ht="12.75">
      <c r="A17" s="29" t="s">
        <v>12</v>
      </c>
      <c r="B17" s="30">
        <v>0.75</v>
      </c>
      <c r="C17" s="31" t="s">
        <v>13</v>
      </c>
      <c r="D17" s="30">
        <v>0.25</v>
      </c>
      <c r="E17" s="32" t="s">
        <v>14</v>
      </c>
      <c r="F17" s="33"/>
      <c r="G17" s="34"/>
      <c r="H17" s="34"/>
      <c r="I17" s="34"/>
      <c r="J17" s="34"/>
      <c r="K17" s="24"/>
    </row>
    <row r="18" spans="1:12" ht="12.75">
      <c r="A18" s="35"/>
      <c r="B18" s="36"/>
      <c r="C18" s="36"/>
      <c r="D18" s="36"/>
      <c r="E18" s="36"/>
      <c r="F18" s="36"/>
      <c r="G18" s="36"/>
      <c r="H18" s="36"/>
      <c r="I18" s="37" t="s">
        <v>15</v>
      </c>
      <c r="J18" s="38"/>
      <c r="K18" s="39"/>
    </row>
    <row r="19" spans="1:12" ht="12.75">
      <c r="A19" s="40" t="s">
        <v>16</v>
      </c>
      <c r="B19" s="41" t="s">
        <v>17</v>
      </c>
      <c r="C19" s="41" t="s">
        <v>18</v>
      </c>
      <c r="D19" s="41" t="s">
        <v>17</v>
      </c>
      <c r="E19" s="41" t="s">
        <v>19</v>
      </c>
      <c r="F19" s="41" t="s">
        <v>20</v>
      </c>
      <c r="G19" s="41" t="s">
        <v>21</v>
      </c>
      <c r="H19" s="41" t="s">
        <v>22</v>
      </c>
      <c r="I19" s="41" t="s">
        <v>23</v>
      </c>
      <c r="J19" s="42" t="s">
        <v>24</v>
      </c>
      <c r="K19" s="43"/>
    </row>
    <row r="20" spans="1:12" ht="12.75">
      <c r="A20" s="44"/>
      <c r="B20" s="45"/>
      <c r="C20" s="45"/>
      <c r="D20" s="45"/>
      <c r="E20" s="45"/>
      <c r="F20" s="45"/>
      <c r="G20" s="45"/>
      <c r="H20" s="45"/>
      <c r="I20" s="46" t="s">
        <v>25</v>
      </c>
      <c r="J20" s="47"/>
      <c r="K20" s="39"/>
    </row>
    <row r="21" spans="1:12" ht="12.75">
      <c r="A21" s="48"/>
      <c r="B21" s="49"/>
      <c r="C21" s="49"/>
      <c r="D21" s="49"/>
      <c r="E21" s="49"/>
      <c r="F21" s="49"/>
      <c r="G21" s="49"/>
      <c r="H21" s="49"/>
      <c r="I21" s="49"/>
      <c r="J21" s="50"/>
      <c r="K21" s="24"/>
    </row>
    <row r="22" spans="1:12" ht="12.75">
      <c r="A22" s="51"/>
      <c r="B22" s="49"/>
      <c r="C22" s="52"/>
      <c r="D22" s="49"/>
      <c r="E22" s="53">
        <v>2</v>
      </c>
      <c r="F22" s="54" t="s">
        <v>26</v>
      </c>
      <c r="G22" s="54" t="s">
        <v>27</v>
      </c>
      <c r="H22" s="55">
        <f>E22</f>
        <v>2</v>
      </c>
      <c r="I22" s="56">
        <v>1602.86</v>
      </c>
      <c r="J22" s="57">
        <f>(H22*I22)</f>
        <v>3205.72</v>
      </c>
      <c r="K22" s="58">
        <f>J22/J$60</f>
        <v>0.23974463086869405</v>
      </c>
    </row>
    <row r="23" spans="1:12" ht="12.75">
      <c r="A23" s="60">
        <v>1.6</v>
      </c>
      <c r="B23" s="41" t="s">
        <v>28</v>
      </c>
      <c r="C23" s="52">
        <v>220</v>
      </c>
      <c r="D23" s="41" t="s">
        <v>29</v>
      </c>
      <c r="E23" s="53">
        <v>30</v>
      </c>
      <c r="F23" s="54" t="s">
        <v>30</v>
      </c>
      <c r="G23" s="54" t="s">
        <v>31</v>
      </c>
      <c r="H23" s="55">
        <f>A23</f>
        <v>1.6</v>
      </c>
      <c r="I23" s="61">
        <f>I22/C23*H23</f>
        <v>11.657163636363636</v>
      </c>
      <c r="J23" s="57">
        <f>E23*I23</f>
        <v>349.71490909090909</v>
      </c>
      <c r="K23" s="58">
        <f>J23/J$60</f>
        <v>2.6153959731130261E-2</v>
      </c>
    </row>
    <row r="24" spans="1:12" ht="12.75">
      <c r="A24" s="60">
        <v>2</v>
      </c>
      <c r="B24" s="41" t="s">
        <v>28</v>
      </c>
      <c r="C24" s="52">
        <v>220</v>
      </c>
      <c r="D24" s="41" t="s">
        <v>29</v>
      </c>
      <c r="E24" s="53">
        <v>12</v>
      </c>
      <c r="F24" s="54" t="s">
        <v>32</v>
      </c>
      <c r="G24" s="54" t="s">
        <v>33</v>
      </c>
      <c r="H24" s="55">
        <f>A24</f>
        <v>2</v>
      </c>
      <c r="I24" s="61">
        <f>I22/C24*H24</f>
        <v>14.571454545454545</v>
      </c>
      <c r="J24" s="57">
        <f>E24*I24</f>
        <v>174.85745454545454</v>
      </c>
      <c r="K24" s="58">
        <f>J24/J$57</f>
        <v>1.4351823657405113E-2</v>
      </c>
    </row>
    <row r="25" spans="1:12" ht="12.75">
      <c r="A25" s="60">
        <v>0.4</v>
      </c>
      <c r="B25" s="41" t="s">
        <v>28</v>
      </c>
      <c r="C25" s="52">
        <f>C23</f>
        <v>220</v>
      </c>
      <c r="D25" s="41" t="s">
        <v>29</v>
      </c>
      <c r="E25" s="53">
        <v>210</v>
      </c>
      <c r="F25" s="54" t="s">
        <v>36</v>
      </c>
      <c r="G25" s="54" t="s">
        <v>100</v>
      </c>
      <c r="H25" s="55">
        <f>E22</f>
        <v>2</v>
      </c>
      <c r="I25" s="61">
        <f>((I$22)/C25*A25)</f>
        <v>2.914290909090909</v>
      </c>
      <c r="J25" s="57">
        <f>E25*I25</f>
        <v>612.00109090909086</v>
      </c>
      <c r="K25" s="58">
        <f t="shared" ref="K25:K37" si="0">J25/J$60</f>
        <v>4.5769429529477948E-2</v>
      </c>
      <c r="L25" s="146"/>
    </row>
    <row r="26" spans="1:12" ht="12.75">
      <c r="A26" s="60">
        <v>0.3</v>
      </c>
      <c r="B26" s="41" t="s">
        <v>28</v>
      </c>
      <c r="C26" s="52" t="s">
        <v>34</v>
      </c>
      <c r="D26" s="63" t="s">
        <v>35</v>
      </c>
      <c r="E26" s="53">
        <f>E22</f>
        <v>2</v>
      </c>
      <c r="F26" s="54" t="s">
        <v>40</v>
      </c>
      <c r="G26" s="54" t="s">
        <v>37</v>
      </c>
      <c r="H26" s="55">
        <f>A26</f>
        <v>0.3</v>
      </c>
      <c r="I26" s="56">
        <f>I22</f>
        <v>1602.86</v>
      </c>
      <c r="J26" s="57">
        <f>I26*A26*E26</f>
        <v>961.71599999999989</v>
      </c>
      <c r="K26" s="58">
        <f t="shared" si="0"/>
        <v>7.1923389260608206E-2</v>
      </c>
    </row>
    <row r="27" spans="1:12" ht="12.75">
      <c r="A27" s="60">
        <v>0.69920000000000004</v>
      </c>
      <c r="B27" s="41" t="s">
        <v>38</v>
      </c>
      <c r="C27" s="52" t="s">
        <v>34</v>
      </c>
      <c r="D27" s="63" t="s">
        <v>35</v>
      </c>
      <c r="E27" s="41" t="s">
        <v>39</v>
      </c>
      <c r="F27" s="54" t="s">
        <v>44</v>
      </c>
      <c r="G27" s="63" t="s">
        <v>41</v>
      </c>
      <c r="H27" s="65">
        <f>A27</f>
        <v>0.69920000000000004</v>
      </c>
      <c r="I27" s="52">
        <f>SUM(J22:J26)</f>
        <v>5304.009454545454</v>
      </c>
      <c r="J27" s="66">
        <f>(I27*H27)</f>
        <v>3708.5634106181815</v>
      </c>
      <c r="K27" s="58">
        <f t="shared" si="0"/>
        <v>0.27735053776742852</v>
      </c>
      <c r="L27" s="64"/>
    </row>
    <row r="28" spans="1:12" ht="12.75">
      <c r="A28" s="67">
        <v>1</v>
      </c>
      <c r="B28" s="41" t="s">
        <v>42</v>
      </c>
      <c r="C28" s="52">
        <v>1</v>
      </c>
      <c r="D28" s="41" t="s">
        <v>43</v>
      </c>
      <c r="E28" s="68">
        <f>E26</f>
        <v>2</v>
      </c>
      <c r="F28" s="54" t="s">
        <v>46</v>
      </c>
      <c r="G28" s="63" t="s">
        <v>45</v>
      </c>
      <c r="H28" s="69">
        <f t="shared" ref="H28:H36" si="1">E28</f>
        <v>2</v>
      </c>
      <c r="I28" s="61">
        <v>112.9</v>
      </c>
      <c r="J28" s="66">
        <f>(+I28*H28)*A28/C28</f>
        <v>225.8</v>
      </c>
      <c r="K28" s="58">
        <f t="shared" si="0"/>
        <v>1.6886795368950228E-2</v>
      </c>
    </row>
    <row r="29" spans="1:12" ht="12.75">
      <c r="A29" s="67">
        <v>1</v>
      </c>
      <c r="B29" s="41" t="s">
        <v>42</v>
      </c>
      <c r="C29" s="52">
        <v>1</v>
      </c>
      <c r="D29" s="41" t="s">
        <v>43</v>
      </c>
      <c r="E29" s="68">
        <f>E22</f>
        <v>2</v>
      </c>
      <c r="F29" s="54" t="s">
        <v>48</v>
      </c>
      <c r="G29" s="63" t="s">
        <v>47</v>
      </c>
      <c r="H29" s="69">
        <f t="shared" si="1"/>
        <v>2</v>
      </c>
      <c r="I29" s="61">
        <f>15.99*15.5</f>
        <v>247.845</v>
      </c>
      <c r="J29" s="66">
        <f>(+I29*H29)*A29/C29</f>
        <v>495.69</v>
      </c>
      <c r="K29" s="58">
        <f t="shared" si="0"/>
        <v>3.7070928239304413E-2</v>
      </c>
    </row>
    <row r="30" spans="1:12" ht="12.75">
      <c r="A30" s="67">
        <v>1</v>
      </c>
      <c r="B30" s="41" t="s">
        <v>42</v>
      </c>
      <c r="C30" s="52">
        <v>1</v>
      </c>
      <c r="D30" s="41" t="s">
        <v>43</v>
      </c>
      <c r="E30" s="68">
        <f>E22</f>
        <v>2</v>
      </c>
      <c r="F30" s="54" t="s">
        <v>50</v>
      </c>
      <c r="G30" s="63" t="s">
        <v>49</v>
      </c>
      <c r="H30" s="69">
        <f>E30</f>
        <v>2</v>
      </c>
      <c r="I30" s="61">
        <f>I29*0.1</f>
        <v>24.784500000000001</v>
      </c>
      <c r="J30" s="66">
        <f>(+I30*H30)*A30/C30</f>
        <v>49.569000000000003</v>
      </c>
      <c r="K30" s="58">
        <f t="shared" si="0"/>
        <v>3.7070928239304416E-3</v>
      </c>
    </row>
    <row r="31" spans="1:12" ht="12.75">
      <c r="A31" s="67">
        <v>1</v>
      </c>
      <c r="B31" s="41" t="s">
        <v>42</v>
      </c>
      <c r="C31" s="52">
        <v>6</v>
      </c>
      <c r="D31" s="41" t="s">
        <v>43</v>
      </c>
      <c r="E31" s="68">
        <f>E28</f>
        <v>2</v>
      </c>
      <c r="F31" s="54" t="s">
        <v>54</v>
      </c>
      <c r="G31" s="63" t="s">
        <v>51</v>
      </c>
      <c r="H31" s="69">
        <f t="shared" si="1"/>
        <v>2</v>
      </c>
      <c r="I31" s="61">
        <v>351.36</v>
      </c>
      <c r="J31" s="66">
        <f>(I31*H31*A31)/C31</f>
        <v>117.12</v>
      </c>
      <c r="K31" s="58">
        <f t="shared" si="0"/>
        <v>8.758996783044511E-3</v>
      </c>
    </row>
    <row r="32" spans="1:12" ht="12.75">
      <c r="A32" s="67">
        <v>1</v>
      </c>
      <c r="B32" s="41" t="s">
        <v>52</v>
      </c>
      <c r="C32" s="52">
        <v>1</v>
      </c>
      <c r="D32" s="41" t="s">
        <v>53</v>
      </c>
      <c r="E32" s="68">
        <f>E22</f>
        <v>2</v>
      </c>
      <c r="F32" s="54" t="s">
        <v>56</v>
      </c>
      <c r="G32" s="63" t="s">
        <v>55</v>
      </c>
      <c r="H32" s="69">
        <f t="shared" si="1"/>
        <v>2</v>
      </c>
      <c r="I32" s="61">
        <v>91.08</v>
      </c>
      <c r="J32" s="66">
        <f>(+I32*H32)*A32*C32</f>
        <v>182.16</v>
      </c>
      <c r="K32" s="58">
        <f t="shared" si="0"/>
        <v>1.3623111799858163E-2</v>
      </c>
    </row>
    <row r="33" spans="1:11" ht="12.75">
      <c r="A33" s="67">
        <v>1</v>
      </c>
      <c r="B33" s="41" t="s">
        <v>42</v>
      </c>
      <c r="C33" s="52">
        <v>1</v>
      </c>
      <c r="D33" s="41" t="s">
        <v>43</v>
      </c>
      <c r="E33" s="68">
        <f>E32</f>
        <v>2</v>
      </c>
      <c r="F33" s="54" t="s">
        <v>58</v>
      </c>
      <c r="G33" s="63" t="s">
        <v>57</v>
      </c>
      <c r="H33" s="69">
        <f t="shared" si="1"/>
        <v>2</v>
      </c>
      <c r="I33" s="61">
        <f>11.67</f>
        <v>11.67</v>
      </c>
      <c r="J33" s="66">
        <f>(I33*H33*A33)/C33</f>
        <v>23.34</v>
      </c>
      <c r="K33" s="58">
        <f t="shared" si="0"/>
        <v>1.7455172892440135E-3</v>
      </c>
    </row>
    <row r="34" spans="1:11" ht="12.75">
      <c r="A34" s="67">
        <v>1</v>
      </c>
      <c r="B34" s="41" t="s">
        <v>42</v>
      </c>
      <c r="C34" s="52">
        <v>1</v>
      </c>
      <c r="D34" s="41" t="s">
        <v>43</v>
      </c>
      <c r="E34" s="53">
        <f>E22</f>
        <v>2</v>
      </c>
      <c r="F34" s="54" t="s">
        <v>60</v>
      </c>
      <c r="G34" s="54" t="s">
        <v>59</v>
      </c>
      <c r="H34" s="55">
        <f t="shared" si="1"/>
        <v>2</v>
      </c>
      <c r="I34" s="56">
        <f>2.6*2*15.5*E22</f>
        <v>161.20000000000002</v>
      </c>
      <c r="J34" s="66">
        <f>(+I34/C34)*H34</f>
        <v>322.40000000000003</v>
      </c>
      <c r="K34" s="58">
        <f t="shared" si="0"/>
        <v>2.4111172838571979E-2</v>
      </c>
    </row>
    <row r="35" spans="1:11" ht="12.75">
      <c r="A35" s="67">
        <v>1</v>
      </c>
      <c r="B35" s="41" t="s">
        <v>42</v>
      </c>
      <c r="C35" s="52">
        <v>1</v>
      </c>
      <c r="D35" s="41" t="s">
        <v>43</v>
      </c>
      <c r="E35" s="53">
        <f>E22</f>
        <v>2</v>
      </c>
      <c r="F35" s="54" t="s">
        <v>62</v>
      </c>
      <c r="G35" s="54" t="s">
        <v>61</v>
      </c>
      <c r="H35" s="55">
        <f>E35</f>
        <v>2</v>
      </c>
      <c r="I35" s="56">
        <f>-(I22*6%)</f>
        <v>-96.171599999999984</v>
      </c>
      <c r="J35" s="66">
        <f>(+I35/C35)*H35</f>
        <v>-192.34319999999997</v>
      </c>
      <c r="K35" s="58">
        <f t="shared" si="0"/>
        <v>-1.4384677852121641E-2</v>
      </c>
    </row>
    <row r="36" spans="1:11" ht="12.75">
      <c r="A36" s="67">
        <v>1</v>
      </c>
      <c r="B36" s="41" t="s">
        <v>42</v>
      </c>
      <c r="C36" s="68">
        <v>60</v>
      </c>
      <c r="D36" s="41" t="s">
        <v>43</v>
      </c>
      <c r="E36" s="53">
        <f>E26</f>
        <v>2</v>
      </c>
      <c r="F36" s="54" t="s">
        <v>65</v>
      </c>
      <c r="G36" s="54" t="s">
        <v>63</v>
      </c>
      <c r="H36" s="55">
        <f t="shared" si="1"/>
        <v>2</v>
      </c>
      <c r="I36" s="56">
        <v>159.24</v>
      </c>
      <c r="J36" s="66">
        <f>(+I36/C36)*H36</f>
        <v>5.3080000000000007</v>
      </c>
      <c r="K36" s="58">
        <f t="shared" si="0"/>
        <v>3.9696682824795309E-4</v>
      </c>
    </row>
    <row r="37" spans="1:11" ht="12.75">
      <c r="A37" s="67">
        <v>1</v>
      </c>
      <c r="B37" s="41" t="s">
        <v>42</v>
      </c>
      <c r="C37" s="68">
        <v>60</v>
      </c>
      <c r="D37" s="41" t="s">
        <v>64</v>
      </c>
      <c r="E37" s="53">
        <f>E22</f>
        <v>2</v>
      </c>
      <c r="F37" s="54" t="s">
        <v>67</v>
      </c>
      <c r="G37" s="54" t="s">
        <v>66</v>
      </c>
      <c r="H37" s="55">
        <f>A37/C37</f>
        <v>1.6666666666666666E-2</v>
      </c>
      <c r="I37" s="56">
        <f>1000</f>
        <v>1000</v>
      </c>
      <c r="J37" s="57">
        <f>(H37*I37)*E37</f>
        <v>33.333333333333336</v>
      </c>
      <c r="K37" s="58">
        <f t="shared" si="0"/>
        <v>2.4928838749557463E-3</v>
      </c>
    </row>
    <row r="38" spans="1:11" ht="12.75">
      <c r="A38" s="67"/>
      <c r="B38" s="41"/>
      <c r="C38" s="68"/>
      <c r="D38" s="41"/>
      <c r="E38" s="53"/>
      <c r="F38" s="63"/>
      <c r="G38" s="54"/>
      <c r="H38" s="55"/>
      <c r="I38" s="56"/>
      <c r="J38" s="66"/>
      <c r="K38" s="58"/>
    </row>
    <row r="39" spans="1:11" ht="12.75">
      <c r="A39" s="67"/>
      <c r="B39" s="41"/>
      <c r="C39" s="68"/>
      <c r="D39" s="41"/>
      <c r="E39" s="53"/>
      <c r="F39" s="63"/>
      <c r="G39" s="54"/>
      <c r="H39" s="55"/>
      <c r="I39" s="56">
        <f>1000</f>
        <v>1000</v>
      </c>
      <c r="J39" s="57"/>
      <c r="K39" s="58"/>
    </row>
    <row r="40" spans="1:11" ht="12.75">
      <c r="A40" s="48"/>
      <c r="B40" s="49"/>
      <c r="C40" s="71"/>
      <c r="D40" s="49"/>
      <c r="E40" s="49"/>
      <c r="F40" s="49"/>
      <c r="G40" s="49"/>
      <c r="H40" s="49"/>
      <c r="I40" s="71"/>
      <c r="J40" s="73"/>
      <c r="K40" s="58"/>
    </row>
    <row r="41" spans="1:11" ht="12.75">
      <c r="A41" s="74"/>
      <c r="B41" s="75"/>
      <c r="C41" s="46"/>
      <c r="D41" s="75"/>
      <c r="E41" s="75"/>
      <c r="F41" s="112" t="s">
        <v>101</v>
      </c>
      <c r="G41" s="147" t="s">
        <v>102</v>
      </c>
      <c r="H41" s="78"/>
      <c r="I41" s="78"/>
      <c r="J41" s="79">
        <f>SUM(J22:J40)</f>
        <v>10274.94999849697</v>
      </c>
      <c r="K41" s="80">
        <f>J41/J60</f>
        <v>0.76842771501689</v>
      </c>
    </row>
    <row r="42" spans="1:11" ht="12.75">
      <c r="A42" s="81"/>
      <c r="B42" s="82"/>
      <c r="C42" s="82"/>
      <c r="D42" s="82"/>
      <c r="E42" s="82"/>
      <c r="F42" s="83"/>
      <c r="G42" s="83"/>
      <c r="H42" s="83"/>
      <c r="I42" s="83"/>
      <c r="J42" s="84"/>
      <c r="K42" s="85"/>
    </row>
    <row r="43" spans="1:11" ht="20.25">
      <c r="A43" s="86" t="s">
        <v>69</v>
      </c>
      <c r="B43" s="87"/>
      <c r="C43" s="87"/>
      <c r="D43" s="87"/>
      <c r="E43" s="87"/>
      <c r="F43" s="87"/>
      <c r="G43" s="87"/>
      <c r="H43" s="87"/>
      <c r="I43" s="87"/>
      <c r="J43" s="87"/>
      <c r="K43" s="88"/>
    </row>
    <row r="44" spans="1:11" ht="12.75">
      <c r="A44" s="90"/>
      <c r="B44" s="91"/>
      <c r="C44" s="92"/>
      <c r="D44" s="92"/>
      <c r="E44" s="92"/>
      <c r="F44" s="93"/>
      <c r="G44" s="94"/>
      <c r="H44" s="36"/>
      <c r="I44" s="37" t="s">
        <v>15</v>
      </c>
      <c r="J44" s="95"/>
      <c r="K44" s="24"/>
    </row>
    <row r="45" spans="1:11" ht="12.75">
      <c r="A45" s="81"/>
      <c r="B45" s="96"/>
      <c r="C45" s="41" t="s">
        <v>16</v>
      </c>
      <c r="D45" s="41" t="s">
        <v>17</v>
      </c>
      <c r="E45" s="41" t="s">
        <v>20</v>
      </c>
      <c r="F45" s="249" t="s">
        <v>21</v>
      </c>
      <c r="G45" s="250"/>
      <c r="H45" s="41" t="s">
        <v>22</v>
      </c>
      <c r="I45" s="41" t="s">
        <v>23</v>
      </c>
      <c r="J45" s="42" t="s">
        <v>24</v>
      </c>
      <c r="K45" s="24"/>
    </row>
    <row r="46" spans="1:11" ht="12.75">
      <c r="A46" s="81"/>
      <c r="B46" s="96"/>
      <c r="C46" s="75"/>
      <c r="D46" s="75"/>
      <c r="E46" s="75"/>
      <c r="F46" s="97"/>
      <c r="G46" s="34"/>
      <c r="H46" s="45"/>
      <c r="I46" s="46" t="s">
        <v>25</v>
      </c>
      <c r="J46" s="97"/>
      <c r="K46" s="98"/>
    </row>
    <row r="47" spans="1:11" ht="12.75">
      <c r="A47" s="81"/>
      <c r="B47" s="96"/>
      <c r="C47" s="49"/>
      <c r="D47" s="49"/>
      <c r="E47" s="63" t="s">
        <v>70</v>
      </c>
      <c r="F47" s="148" t="s">
        <v>103</v>
      </c>
      <c r="G47" s="100"/>
      <c r="H47" s="101"/>
      <c r="I47" s="52">
        <f>J41</f>
        <v>10274.94999849697</v>
      </c>
      <c r="J47" s="102">
        <f>J41</f>
        <v>10274.94999849697</v>
      </c>
      <c r="K47" s="24"/>
    </row>
    <row r="48" spans="1:11" ht="12.75">
      <c r="A48" s="81"/>
      <c r="B48" s="96"/>
      <c r="C48" s="52">
        <v>3</v>
      </c>
      <c r="D48" s="41" t="s">
        <v>6</v>
      </c>
      <c r="E48" s="63" t="s">
        <v>72</v>
      </c>
      <c r="F48" s="103" t="s">
        <v>73</v>
      </c>
      <c r="G48" s="104"/>
      <c r="H48" s="105">
        <f>(C48/100)</f>
        <v>0.03</v>
      </c>
      <c r="I48" s="71"/>
      <c r="J48" s="66">
        <f>(+J47*H48)</f>
        <v>308.24849995490911</v>
      </c>
      <c r="K48" s="58">
        <f>J48/J60</f>
        <v>2.3052831450506701E-2</v>
      </c>
    </row>
    <row r="49" spans="1:11" ht="12.75">
      <c r="A49" s="81"/>
      <c r="B49" s="96"/>
      <c r="C49" s="52">
        <v>1.5</v>
      </c>
      <c r="D49" s="41" t="s">
        <v>6</v>
      </c>
      <c r="E49" s="63" t="s">
        <v>74</v>
      </c>
      <c r="F49" s="103" t="s">
        <v>75</v>
      </c>
      <c r="G49" s="104"/>
      <c r="H49" s="105">
        <f>(C49/100)</f>
        <v>1.4999999999999999E-2</v>
      </c>
      <c r="I49" s="71"/>
      <c r="J49" s="66">
        <f>(+J47*H49)</f>
        <v>154.12424997745455</v>
      </c>
      <c r="K49" s="58">
        <f>J49/J60</f>
        <v>1.152641572525335E-2</v>
      </c>
    </row>
    <row r="50" spans="1:11" ht="12.75">
      <c r="A50" s="81"/>
      <c r="B50" s="96"/>
      <c r="C50" s="52" t="s">
        <v>34</v>
      </c>
      <c r="D50" s="49"/>
      <c r="E50" s="49"/>
      <c r="F50" s="50"/>
      <c r="G50" s="82"/>
      <c r="H50" s="105"/>
      <c r="I50" s="52"/>
      <c r="J50" s="66"/>
      <c r="K50" s="106"/>
    </row>
    <row r="51" spans="1:11" ht="12.75">
      <c r="A51" s="81"/>
      <c r="B51" s="96"/>
      <c r="C51" s="107"/>
      <c r="D51" s="49"/>
      <c r="E51" s="63" t="s">
        <v>76</v>
      </c>
      <c r="F51" s="103" t="s">
        <v>77</v>
      </c>
      <c r="G51" s="82"/>
      <c r="H51" s="105"/>
      <c r="I51" s="71"/>
      <c r="J51" s="66">
        <f>SUM(J47:J49)</f>
        <v>10737.322748429333</v>
      </c>
      <c r="K51" s="58"/>
    </row>
    <row r="52" spans="1:11" ht="12.75">
      <c r="A52" s="81"/>
      <c r="B52" s="96"/>
      <c r="C52" s="52">
        <v>0</v>
      </c>
      <c r="D52" s="41" t="s">
        <v>6</v>
      </c>
      <c r="E52" s="63" t="s">
        <v>78</v>
      </c>
      <c r="F52" s="103" t="s">
        <v>79</v>
      </c>
      <c r="G52" s="104"/>
      <c r="H52" s="105">
        <f>(C52/100)</f>
        <v>0</v>
      </c>
      <c r="I52" s="108">
        <f>J51</f>
        <v>10737.322748429333</v>
      </c>
      <c r="J52" s="66">
        <f>(+J51*H52)</f>
        <v>0</v>
      </c>
      <c r="K52" s="58">
        <f>J52/J60</f>
        <v>0</v>
      </c>
    </row>
    <row r="53" spans="1:11" ht="12.75">
      <c r="A53" s="81"/>
      <c r="B53" s="96"/>
      <c r="C53" s="52" t="s">
        <v>34</v>
      </c>
      <c r="D53" s="49"/>
      <c r="E53" s="49"/>
      <c r="F53" s="50"/>
      <c r="G53" s="82"/>
      <c r="H53" s="105"/>
      <c r="I53" s="52"/>
      <c r="J53" s="66"/>
      <c r="K53" s="106"/>
    </row>
    <row r="54" spans="1:11" ht="12.75">
      <c r="A54" s="81"/>
      <c r="B54" s="96"/>
      <c r="C54" s="52" t="s">
        <v>34</v>
      </c>
      <c r="D54" s="49"/>
      <c r="E54" s="63" t="s">
        <v>80</v>
      </c>
      <c r="F54" s="103" t="s">
        <v>81</v>
      </c>
      <c r="G54" s="82"/>
      <c r="H54" s="105"/>
      <c r="I54" s="71"/>
      <c r="J54" s="66">
        <f>SUM(J51:J52)</f>
        <v>10737.322748429333</v>
      </c>
      <c r="K54" s="106"/>
    </row>
    <row r="55" spans="1:11" ht="12.75">
      <c r="A55" s="81"/>
      <c r="B55" s="96"/>
      <c r="C55" s="52">
        <v>13.47</v>
      </c>
      <c r="D55" s="41" t="s">
        <v>6</v>
      </c>
      <c r="E55" s="63" t="s">
        <v>82</v>
      </c>
      <c r="F55" s="103" t="s">
        <v>83</v>
      </c>
      <c r="G55" s="104"/>
      <c r="H55" s="105">
        <f>(C55/100)</f>
        <v>0.13470000000000001</v>
      </c>
      <c r="I55" s="108">
        <f>J54</f>
        <v>10737.322748429333</v>
      </c>
      <c r="J55" s="66">
        <f>(+J54*H55)</f>
        <v>1446.3173742134313</v>
      </c>
      <c r="K55" s="58">
        <f>J55/J60</f>
        <v>0.10816503780734997</v>
      </c>
    </row>
    <row r="56" spans="1:11" ht="12.75">
      <c r="A56" s="81"/>
      <c r="B56" s="96"/>
      <c r="C56" s="52" t="s">
        <v>34</v>
      </c>
      <c r="D56" s="49"/>
      <c r="E56" s="49"/>
      <c r="F56" s="50"/>
      <c r="G56" s="82"/>
      <c r="H56" s="105"/>
      <c r="I56" s="71"/>
      <c r="J56" s="66"/>
      <c r="K56" s="106"/>
    </row>
    <row r="57" spans="1:11" ht="12.75">
      <c r="A57" s="81"/>
      <c r="B57" s="96"/>
      <c r="C57" s="52" t="s">
        <v>34</v>
      </c>
      <c r="D57" s="49"/>
      <c r="E57" s="63" t="s">
        <v>84</v>
      </c>
      <c r="F57" s="103" t="s">
        <v>85</v>
      </c>
      <c r="G57" s="82"/>
      <c r="H57" s="105"/>
      <c r="I57" s="71"/>
      <c r="J57" s="66">
        <f>SUM(J54:J55)</f>
        <v>12183.640122642764</v>
      </c>
      <c r="K57" s="106"/>
    </row>
    <row r="58" spans="1:11" ht="12.75">
      <c r="A58" s="81"/>
      <c r="B58" s="96"/>
      <c r="C58" s="61">
        <f>(15%*C55)+(9%*C55)+3.65+2</f>
        <v>8.8827999999999996</v>
      </c>
      <c r="D58" s="41" t="s">
        <v>6</v>
      </c>
      <c r="E58" s="63" t="s">
        <v>86</v>
      </c>
      <c r="F58" s="103" t="s">
        <v>87</v>
      </c>
      <c r="G58" s="104"/>
      <c r="H58" s="105">
        <f>(C58/100)</f>
        <v>8.882799999999999E-2</v>
      </c>
      <c r="I58" s="71"/>
      <c r="J58" s="66">
        <f>(+J60*H58)</f>
        <v>1187.7542163434691</v>
      </c>
      <c r="K58" s="58">
        <f>J58/J60</f>
        <v>8.882799999999999E-2</v>
      </c>
    </row>
    <row r="59" spans="1:11" ht="12.75">
      <c r="A59" s="81"/>
      <c r="B59" s="96"/>
      <c r="C59" s="52" t="s">
        <v>34</v>
      </c>
      <c r="D59" s="49"/>
      <c r="E59" s="49"/>
      <c r="F59" s="50"/>
      <c r="G59" s="82"/>
      <c r="H59" s="71"/>
      <c r="I59" s="71"/>
      <c r="J59" s="66"/>
      <c r="K59" s="106"/>
    </row>
    <row r="60" spans="1:11" ht="13.5" thickBot="1">
      <c r="A60" s="149"/>
      <c r="B60" s="150"/>
      <c r="C60" s="151" t="s">
        <v>34</v>
      </c>
      <c r="D60" s="152"/>
      <c r="E60" s="153" t="s">
        <v>88</v>
      </c>
      <c r="F60" s="154" t="s">
        <v>89</v>
      </c>
      <c r="G60" s="155"/>
      <c r="H60" s="155"/>
      <c r="I60" s="155"/>
      <c r="J60" s="156">
        <f>J57/(1-H58)</f>
        <v>13371.394338986234</v>
      </c>
      <c r="K60" s="157">
        <f>J60/J60</f>
        <v>1</v>
      </c>
    </row>
    <row r="61" spans="1:11" ht="12.75">
      <c r="A61" s="82"/>
      <c r="B61" s="82"/>
      <c r="C61" s="158"/>
      <c r="D61" s="82"/>
      <c r="E61" s="83"/>
      <c r="F61" s="159"/>
      <c r="G61" s="160"/>
      <c r="H61" s="160"/>
      <c r="I61" s="160"/>
      <c r="J61" s="161"/>
      <c r="K61" s="162"/>
    </row>
    <row r="62" spans="1:11" ht="15">
      <c r="A62" s="117" t="s">
        <v>90</v>
      </c>
      <c r="B62" s="117"/>
      <c r="C62" s="118" t="s">
        <v>91</v>
      </c>
      <c r="D62" s="117"/>
      <c r="E62" s="117"/>
      <c r="F62" s="117"/>
      <c r="G62" s="117"/>
      <c r="H62" s="117"/>
      <c r="I62" s="117"/>
      <c r="J62" s="117"/>
      <c r="K62" s="117"/>
    </row>
    <row r="63" spans="1:11" ht="15">
      <c r="A63" s="119" t="s">
        <v>92</v>
      </c>
      <c r="B63" s="119"/>
      <c r="C63" s="119"/>
      <c r="D63" s="119"/>
      <c r="E63" s="119"/>
      <c r="F63" s="119"/>
      <c r="G63" s="119"/>
      <c r="H63" s="119"/>
      <c r="I63" s="119"/>
      <c r="J63" s="119"/>
      <c r="K63" s="119"/>
    </row>
    <row r="64" spans="1:11" ht="15">
      <c r="A64" s="118" t="s">
        <v>93</v>
      </c>
      <c r="B64" s="119"/>
      <c r="C64" s="119"/>
      <c r="D64" s="119"/>
      <c r="E64" s="119"/>
      <c r="F64" s="119"/>
      <c r="G64" s="119"/>
      <c r="H64" s="119"/>
      <c r="I64" s="119"/>
      <c r="J64" s="119"/>
      <c r="K64" s="119"/>
    </row>
    <row r="65" spans="1:11" ht="15">
      <c r="A65" s="118" t="s">
        <v>94</v>
      </c>
      <c r="B65" s="119"/>
      <c r="C65" s="119"/>
      <c r="D65" s="119"/>
      <c r="E65" s="119"/>
      <c r="F65" s="119"/>
      <c r="G65" s="119"/>
      <c r="H65" s="119"/>
      <c r="I65" s="119"/>
      <c r="J65" s="119"/>
      <c r="K65" s="119"/>
    </row>
    <row r="66" spans="1:11" ht="15">
      <c r="A66" s="118" t="s">
        <v>95</v>
      </c>
      <c r="B66" s="119"/>
      <c r="C66" s="119"/>
      <c r="K66" s="119"/>
    </row>
    <row r="67" spans="1:11" ht="15">
      <c r="D67" s="119"/>
      <c r="E67" s="119"/>
      <c r="F67" s="119"/>
      <c r="G67" s="119"/>
      <c r="H67" s="119"/>
      <c r="I67" s="119"/>
      <c r="J67" s="119"/>
      <c r="K67" s="119"/>
    </row>
    <row r="68" spans="1:11" ht="15">
      <c r="A68" s="119"/>
      <c r="B68" s="119"/>
      <c r="C68" s="120" t="s">
        <v>184</v>
      </c>
      <c r="H68" s="119"/>
      <c r="I68" s="119"/>
      <c r="J68" s="119"/>
      <c r="K68" s="119"/>
    </row>
    <row r="69" spans="1:11" ht="15">
      <c r="A69" s="119"/>
      <c r="B69" s="119"/>
      <c r="C69" s="119"/>
      <c r="D69" s="119"/>
      <c r="E69" s="119"/>
      <c r="F69" s="119"/>
      <c r="G69" s="119"/>
      <c r="H69" s="119"/>
      <c r="I69" s="119"/>
      <c r="J69" s="119"/>
      <c r="K69" s="119"/>
    </row>
    <row r="71" spans="1:11">
      <c r="A71" s="163"/>
      <c r="B71" s="163"/>
      <c r="C71" s="163"/>
      <c r="D71" s="163"/>
      <c r="E71" s="163"/>
      <c r="F71" s="163"/>
      <c r="G71" s="163"/>
      <c r="H71" s="163"/>
      <c r="I71" s="163"/>
      <c r="J71" s="163"/>
    </row>
    <row r="94" ht="12.75" customHeight="1"/>
    <row r="124" spans="1:11" ht="12.75">
      <c r="A124" s="122"/>
      <c r="B124" s="122"/>
      <c r="C124" s="122"/>
      <c r="D124" s="122"/>
      <c r="E124" s="123"/>
      <c r="F124" s="123"/>
      <c r="G124" s="123"/>
      <c r="H124" s="123"/>
      <c r="I124" s="123"/>
      <c r="J124" s="123"/>
      <c r="K124" s="123"/>
    </row>
    <row r="125" spans="1:11" ht="12.75">
      <c r="A125" s="122"/>
      <c r="B125" s="122"/>
      <c r="C125" s="122"/>
      <c r="D125" s="122"/>
      <c r="E125" s="122"/>
      <c r="F125" s="122"/>
      <c r="G125" s="122"/>
      <c r="H125" s="122"/>
      <c r="I125" s="122"/>
      <c r="J125" s="124"/>
      <c r="K125" s="124"/>
    </row>
    <row r="126" spans="1:11" ht="12.75">
      <c r="A126" s="122"/>
      <c r="B126" s="122"/>
      <c r="C126" s="122"/>
      <c r="D126" s="122"/>
      <c r="E126" s="122"/>
      <c r="F126" s="122"/>
      <c r="G126" s="122"/>
      <c r="H126" s="122"/>
      <c r="I126" s="122"/>
      <c r="J126" s="122"/>
      <c r="K126" s="122"/>
    </row>
    <row r="127" spans="1:11" ht="12.75">
      <c r="A127" s="122"/>
      <c r="B127" s="122"/>
      <c r="C127" s="122"/>
      <c r="D127" s="122"/>
      <c r="E127" s="122"/>
      <c r="F127" s="122"/>
      <c r="G127" s="122"/>
      <c r="H127" s="122"/>
      <c r="I127" s="122"/>
      <c r="J127" s="122"/>
      <c r="K127" s="122"/>
    </row>
    <row r="128" spans="1:11" ht="12.75">
      <c r="A128" s="122"/>
      <c r="B128" s="122"/>
      <c r="C128" s="122"/>
      <c r="D128" s="122"/>
      <c r="E128" s="122"/>
      <c r="F128" s="122"/>
      <c r="G128" s="122"/>
      <c r="H128" s="122"/>
      <c r="I128" s="122"/>
      <c r="J128" s="122"/>
      <c r="K128" s="122"/>
    </row>
    <row r="129" spans="1:11" ht="12.75">
      <c r="A129" s="122"/>
      <c r="B129" s="122"/>
      <c r="C129" s="122"/>
      <c r="D129" s="122"/>
      <c r="E129" s="122"/>
      <c r="F129" s="122"/>
      <c r="G129" s="122"/>
      <c r="H129" s="122"/>
      <c r="I129" s="122"/>
      <c r="J129" s="122"/>
      <c r="K129" s="122"/>
    </row>
    <row r="130" spans="1:11" ht="12.75">
      <c r="A130" s="125"/>
      <c r="B130" s="125"/>
      <c r="C130" s="125"/>
      <c r="D130" s="125"/>
      <c r="E130" s="126"/>
      <c r="F130" s="125"/>
      <c r="G130" s="125"/>
      <c r="H130" s="125"/>
      <c r="I130" s="125"/>
      <c r="J130" s="125"/>
      <c r="K130" s="125"/>
    </row>
    <row r="131" spans="1:11" ht="12.75">
      <c r="A131" s="125"/>
      <c r="B131" s="125"/>
      <c r="C131" s="125"/>
      <c r="D131" s="125"/>
      <c r="E131" s="127"/>
      <c r="F131" s="127"/>
      <c r="G131" s="127"/>
      <c r="H131" s="127"/>
      <c r="I131" s="125"/>
      <c r="J131" s="125"/>
      <c r="K131" s="125"/>
    </row>
    <row r="132" spans="1:11" ht="12.75">
      <c r="A132" s="125"/>
      <c r="B132" s="125"/>
      <c r="C132" s="125"/>
      <c r="D132" s="125"/>
      <c r="E132" s="125"/>
      <c r="F132" s="125"/>
      <c r="G132" s="125"/>
      <c r="H132" s="125"/>
      <c r="I132" s="125"/>
      <c r="J132" s="125"/>
      <c r="K132" s="125"/>
    </row>
    <row r="133" spans="1:11" ht="12.75">
      <c r="A133" s="127"/>
      <c r="B133" s="127"/>
      <c r="C133" s="127"/>
      <c r="D133" s="127"/>
      <c r="E133" s="127"/>
      <c r="F133" s="127"/>
      <c r="G133" s="127"/>
      <c r="H133" s="127"/>
      <c r="I133" s="127"/>
      <c r="J133" s="127"/>
      <c r="K133" s="127"/>
    </row>
    <row r="134" spans="1:11" ht="12.75">
      <c r="A134" s="125"/>
      <c r="B134" s="125"/>
      <c r="C134" s="125"/>
      <c r="D134" s="125"/>
      <c r="E134" s="125"/>
      <c r="F134" s="125"/>
      <c r="G134" s="125"/>
      <c r="H134" s="125"/>
      <c r="I134" s="125"/>
      <c r="J134" s="125"/>
      <c r="K134" s="125"/>
    </row>
    <row r="135" spans="1:11" ht="12.75">
      <c r="A135" s="125"/>
      <c r="B135" s="125"/>
      <c r="C135" s="125"/>
      <c r="D135" s="125"/>
      <c r="E135" s="125"/>
      <c r="F135" s="125"/>
      <c r="G135" s="125"/>
      <c r="H135" s="125"/>
      <c r="I135" s="125"/>
      <c r="J135" s="125"/>
      <c r="K135" s="125"/>
    </row>
    <row r="136" spans="1:11" ht="12.75">
      <c r="A136" s="125"/>
      <c r="B136" s="128"/>
      <c r="C136" s="125"/>
      <c r="D136" s="129"/>
      <c r="E136" s="125"/>
      <c r="F136" s="125"/>
      <c r="G136" s="125"/>
      <c r="H136" s="125"/>
      <c r="I136" s="125"/>
      <c r="J136" s="125"/>
      <c r="K136" s="125"/>
    </row>
    <row r="137" spans="1:11" ht="12.75">
      <c r="A137" s="125"/>
      <c r="B137" s="125"/>
      <c r="C137" s="125"/>
      <c r="D137" s="125"/>
      <c r="E137" s="125"/>
      <c r="F137" s="125"/>
      <c r="G137" s="125"/>
      <c r="H137" s="125"/>
      <c r="I137" s="125"/>
      <c r="J137" s="125"/>
      <c r="K137" s="125"/>
    </row>
    <row r="138" spans="1:11" ht="12.75">
      <c r="A138" s="125"/>
      <c r="B138" s="125"/>
      <c r="C138" s="125"/>
      <c r="D138" s="125"/>
      <c r="E138" s="125"/>
      <c r="F138" s="125"/>
      <c r="G138" s="125"/>
      <c r="H138" s="125"/>
      <c r="I138" s="125"/>
      <c r="J138" s="125"/>
      <c r="K138" s="125"/>
    </row>
    <row r="139" spans="1:11" ht="12.75">
      <c r="A139" s="125"/>
      <c r="B139" s="128"/>
      <c r="C139" s="125"/>
      <c r="D139" s="129"/>
      <c r="E139" s="125"/>
      <c r="F139" s="125"/>
      <c r="G139" s="125"/>
      <c r="H139" s="125"/>
      <c r="I139" s="125"/>
      <c r="J139" s="125"/>
      <c r="K139" s="125"/>
    </row>
    <row r="140" spans="1:11" ht="12.75">
      <c r="A140" s="125"/>
      <c r="B140" s="125"/>
      <c r="C140" s="125"/>
      <c r="D140" s="125"/>
      <c r="E140" s="125"/>
      <c r="F140" s="125"/>
      <c r="G140" s="125"/>
      <c r="H140" s="125"/>
      <c r="I140" s="125"/>
      <c r="J140" s="125"/>
      <c r="K140" s="125"/>
    </row>
    <row r="141" spans="1:11">
      <c r="A141" s="130"/>
      <c r="B141" s="130"/>
      <c r="C141" s="130"/>
      <c r="D141" s="130"/>
      <c r="E141" s="130"/>
      <c r="F141" s="130"/>
      <c r="G141" s="130"/>
      <c r="H141" s="130"/>
      <c r="I141" s="130"/>
      <c r="J141" s="130"/>
      <c r="K141" s="130"/>
    </row>
    <row r="142" spans="1:11">
      <c r="A142" s="130"/>
      <c r="B142" s="131"/>
      <c r="C142" s="130"/>
      <c r="D142" s="132"/>
      <c r="E142" s="130"/>
      <c r="F142" s="130"/>
      <c r="G142" s="130"/>
      <c r="H142" s="130"/>
      <c r="I142" s="130"/>
      <c r="J142" s="130"/>
      <c r="K142" s="130"/>
    </row>
    <row r="143" spans="1:11">
      <c r="A143" s="130"/>
      <c r="B143" s="130"/>
      <c r="C143" s="130"/>
      <c r="D143" s="130"/>
      <c r="E143" s="130"/>
      <c r="F143" s="130"/>
      <c r="G143" s="130"/>
      <c r="H143" s="130"/>
      <c r="I143" s="130"/>
      <c r="J143" s="130"/>
      <c r="K143" s="130"/>
    </row>
    <row r="144" spans="1:11">
      <c r="A144" s="130"/>
      <c r="B144" s="130"/>
      <c r="C144" s="130"/>
      <c r="D144" s="130"/>
      <c r="E144" s="130"/>
      <c r="F144" s="130"/>
      <c r="G144" s="130"/>
      <c r="H144" s="130"/>
      <c r="I144" s="130"/>
      <c r="J144" s="130"/>
      <c r="K144" s="130"/>
    </row>
    <row r="145" spans="1:11">
      <c r="A145" s="133"/>
      <c r="B145" s="133"/>
      <c r="C145" s="133"/>
      <c r="D145" s="133"/>
      <c r="E145" s="133"/>
      <c r="F145" s="133"/>
      <c r="G145" s="133"/>
      <c r="H145" s="133"/>
      <c r="I145" s="133"/>
      <c r="J145" s="133"/>
      <c r="K145" s="133"/>
    </row>
    <row r="146" spans="1:11">
      <c r="A146" s="130"/>
      <c r="B146" s="130"/>
      <c r="C146" s="131"/>
      <c r="D146" s="130"/>
      <c r="E146" s="130"/>
      <c r="F146" s="130"/>
      <c r="G146" s="134"/>
      <c r="H146" s="134"/>
    </row>
    <row r="147" spans="1:11">
      <c r="A147" s="133"/>
      <c r="B147" s="133"/>
      <c r="C147" s="133"/>
      <c r="D147" s="133"/>
      <c r="E147" s="133"/>
      <c r="F147" s="133"/>
      <c r="G147" s="133"/>
      <c r="H147" s="133"/>
    </row>
    <row r="148" spans="1:11">
      <c r="A148" s="130"/>
      <c r="B148" s="130"/>
      <c r="C148" s="130"/>
      <c r="D148" s="130"/>
      <c r="E148" s="130"/>
      <c r="F148" s="130"/>
      <c r="G148" s="130"/>
      <c r="H148" s="130"/>
    </row>
    <row r="149" spans="1:11">
      <c r="A149" s="130"/>
      <c r="B149" s="130"/>
      <c r="C149" s="130"/>
      <c r="D149" s="130"/>
      <c r="E149" s="130"/>
      <c r="F149" s="130"/>
      <c r="G149" s="130"/>
      <c r="H149" s="130"/>
    </row>
    <row r="150" spans="1:11">
      <c r="B150" s="135"/>
      <c r="C150" s="136"/>
      <c r="G150" s="137"/>
      <c r="H150" s="136"/>
    </row>
    <row r="151" spans="1:11">
      <c r="G151" s="138"/>
    </row>
    <row r="152" spans="1:11">
      <c r="G152" s="138"/>
    </row>
    <row r="153" spans="1:11">
      <c r="B153" s="135"/>
      <c r="C153" s="136"/>
      <c r="G153" s="137"/>
      <c r="H153" s="136"/>
    </row>
    <row r="154" spans="1:11">
      <c r="G154" s="139"/>
    </row>
    <row r="155" spans="1:11">
      <c r="G155" s="139"/>
    </row>
    <row r="156" spans="1:11">
      <c r="B156" s="140"/>
      <c r="C156" s="141"/>
      <c r="G156" s="137"/>
      <c r="H156" s="136"/>
    </row>
    <row r="157" spans="1:11">
      <c r="G157" s="139"/>
    </row>
    <row r="158" spans="1:11">
      <c r="G158" s="139"/>
    </row>
    <row r="159" spans="1:11">
      <c r="B159" s="140"/>
      <c r="C159" s="142"/>
      <c r="G159" s="137"/>
      <c r="H159" s="143"/>
    </row>
    <row r="160" spans="1:11">
      <c r="J160" s="130"/>
      <c r="K160" s="130"/>
    </row>
    <row r="161" spans="1:11">
      <c r="A161" s="144"/>
      <c r="B161" s="144"/>
      <c r="C161" s="144"/>
      <c r="D161" s="144"/>
      <c r="E161" s="144"/>
      <c r="F161" s="144"/>
      <c r="G161" s="144"/>
      <c r="H161" s="144"/>
      <c r="I161" s="144"/>
      <c r="J161" s="133"/>
      <c r="K161" s="133"/>
    </row>
    <row r="162" spans="1:11">
      <c r="J162" s="130"/>
      <c r="K162" s="130"/>
    </row>
    <row r="163" spans="1:11">
      <c r="B163" s="135"/>
      <c r="D163" s="143"/>
      <c r="J163" s="130"/>
      <c r="K163" s="130"/>
    </row>
    <row r="164" spans="1:11">
      <c r="J164" s="130"/>
      <c r="K164" s="130"/>
    </row>
    <row r="165" spans="1:11">
      <c r="A165" s="144"/>
      <c r="B165" s="144"/>
      <c r="C165" s="144"/>
      <c r="D165" s="144"/>
      <c r="E165" s="144"/>
      <c r="F165" s="144"/>
      <c r="G165" s="144"/>
      <c r="H165" s="144"/>
      <c r="I165" s="144"/>
      <c r="J165" s="133"/>
      <c r="K165" s="133"/>
    </row>
    <row r="166" spans="1:11">
      <c r="A166" s="130"/>
      <c r="B166" s="130"/>
      <c r="C166" s="130"/>
      <c r="D166" s="130"/>
      <c r="E166" s="130"/>
      <c r="F166" s="130"/>
      <c r="G166" s="130"/>
      <c r="H166" s="130"/>
      <c r="I166" s="130"/>
      <c r="J166" s="130"/>
      <c r="K166" s="130"/>
    </row>
    <row r="167" spans="1:11">
      <c r="A167" s="130"/>
      <c r="B167" s="130"/>
      <c r="C167" s="130"/>
      <c r="D167" s="130"/>
      <c r="E167" s="130"/>
      <c r="F167" s="130"/>
      <c r="G167" s="130"/>
      <c r="H167" s="130"/>
      <c r="I167" s="130"/>
      <c r="J167" s="130"/>
      <c r="K167" s="130"/>
    </row>
  </sheetData>
  <mergeCells count="8">
    <mergeCell ref="A11:J11"/>
    <mergeCell ref="F45:G45"/>
    <mergeCell ref="C3:H3"/>
    <mergeCell ref="C4:G4"/>
    <mergeCell ref="A6:K6"/>
    <mergeCell ref="A7:K7"/>
    <mergeCell ref="A8:J8"/>
    <mergeCell ref="A9:J9"/>
  </mergeCells>
  <phoneticPr fontId="40" type="noConversion"/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7"/>
  <sheetViews>
    <sheetView workbookViewId="0">
      <selection activeCell="A68" sqref="A68:E68"/>
    </sheetView>
  </sheetViews>
  <sheetFormatPr defaultColWidth="12.5703125" defaultRowHeight="12"/>
  <cols>
    <col min="1" max="1" width="13.7109375" style="1" customWidth="1"/>
    <col min="2" max="2" width="15.42578125" style="1" customWidth="1"/>
    <col min="3" max="3" width="11.28515625" style="1" customWidth="1"/>
    <col min="4" max="4" width="10.7109375" style="1" customWidth="1"/>
    <col min="5" max="5" width="8.42578125" style="1" customWidth="1"/>
    <col min="6" max="6" width="8.28515625" style="1" customWidth="1"/>
    <col min="7" max="7" width="33" style="1" customWidth="1"/>
    <col min="8" max="8" width="12" style="1" customWidth="1"/>
    <col min="9" max="9" width="11.28515625" style="1" customWidth="1"/>
    <col min="10" max="10" width="20.5703125" style="1" customWidth="1"/>
    <col min="11" max="11" width="14.140625" style="1" customWidth="1"/>
    <col min="12" max="16384" width="12.5703125" style="1"/>
  </cols>
  <sheetData>
    <row r="1" spans="1:11" ht="20.25">
      <c r="B1" s="2"/>
      <c r="C1" s="3"/>
      <c r="D1" s="5"/>
      <c r="E1" s="5"/>
      <c r="F1" s="5"/>
      <c r="G1" s="5"/>
      <c r="H1" s="5"/>
      <c r="I1" s="5"/>
      <c r="J1" s="5"/>
      <c r="K1" s="3"/>
    </row>
    <row r="2" spans="1:11" ht="20.25">
      <c r="B2" s="2"/>
      <c r="C2" s="5"/>
      <c r="D2" s="5"/>
      <c r="E2" s="251" t="s">
        <v>104</v>
      </c>
      <c r="F2" s="251"/>
      <c r="G2" s="251"/>
      <c r="H2" s="251"/>
      <c r="I2" s="251"/>
      <c r="J2" s="251"/>
    </row>
    <row r="3" spans="1:11" ht="20.25">
      <c r="A3" s="6"/>
      <c r="B3" s="164"/>
      <c r="C3" s="165"/>
      <c r="D3" s="165"/>
      <c r="E3" s="252" t="s">
        <v>105</v>
      </c>
      <c r="F3" s="252"/>
      <c r="G3" s="252"/>
      <c r="H3" s="252"/>
      <c r="I3" s="252"/>
      <c r="J3" s="4"/>
      <c r="K3" s="5"/>
    </row>
    <row r="4" spans="1:11" ht="19.5" thickBot="1">
      <c r="A4" s="270" t="s">
        <v>106</v>
      </c>
      <c r="B4" s="271"/>
      <c r="C4" s="271"/>
      <c r="D4" s="272"/>
      <c r="E4" s="273"/>
      <c r="F4" s="271"/>
      <c r="G4" s="271"/>
      <c r="H4" s="271"/>
      <c r="I4" s="271"/>
      <c r="J4" s="271"/>
      <c r="K4" s="271"/>
    </row>
    <row r="5" spans="1:11" ht="22.5" customHeight="1" thickBot="1">
      <c r="A5" s="274" t="s">
        <v>3</v>
      </c>
      <c r="B5" s="275"/>
      <c r="C5" s="275"/>
      <c r="D5" s="276"/>
      <c r="E5" s="277"/>
      <c r="F5" s="275"/>
      <c r="G5" s="275"/>
      <c r="H5" s="275"/>
      <c r="I5" s="275"/>
      <c r="J5" s="275"/>
      <c r="K5" s="278"/>
    </row>
    <row r="6" spans="1:11" ht="20.25">
      <c r="A6" s="279" t="s">
        <v>4</v>
      </c>
      <c r="B6" s="280"/>
      <c r="C6" s="280"/>
      <c r="D6" s="281"/>
      <c r="E6" s="282"/>
      <c r="F6" s="280"/>
      <c r="G6" s="280"/>
      <c r="H6" s="280"/>
      <c r="I6" s="280"/>
      <c r="J6" s="283"/>
      <c r="K6" s="166"/>
    </row>
    <row r="7" spans="1:11" ht="20.25">
      <c r="A7" s="264" t="s">
        <v>107</v>
      </c>
      <c r="B7" s="265"/>
      <c r="C7" s="265"/>
      <c r="D7" s="266"/>
      <c r="E7" s="267"/>
      <c r="F7" s="265"/>
      <c r="G7" s="265"/>
      <c r="H7" s="265"/>
      <c r="I7" s="265"/>
      <c r="J7" s="268"/>
      <c r="K7" s="10" t="s">
        <v>6</v>
      </c>
    </row>
    <row r="8" spans="1:11" ht="15">
      <c r="A8" s="11"/>
      <c r="B8" s="12"/>
      <c r="C8" s="12"/>
      <c r="D8" s="13"/>
      <c r="E8" s="14"/>
      <c r="F8" s="12"/>
      <c r="G8" s="12"/>
      <c r="H8" s="12"/>
      <c r="I8" s="12"/>
      <c r="J8" s="12"/>
      <c r="K8" s="15"/>
    </row>
    <row r="9" spans="1:11" ht="21" thickBot="1">
      <c r="A9" s="243" t="s">
        <v>7</v>
      </c>
      <c r="B9" s="244"/>
      <c r="C9" s="244"/>
      <c r="D9" s="245"/>
      <c r="E9" s="246"/>
      <c r="F9" s="247"/>
      <c r="G9" s="247"/>
      <c r="H9" s="247"/>
      <c r="I9" s="247"/>
      <c r="J9" s="248"/>
      <c r="K9" s="16"/>
    </row>
    <row r="10" spans="1:11" ht="12.75">
      <c r="A10" s="17" t="s">
        <v>8</v>
      </c>
      <c r="B10" s="18"/>
      <c r="C10" s="18"/>
      <c r="D10" s="18"/>
      <c r="E10" s="19"/>
      <c r="F10" s="20"/>
      <c r="G10" s="20"/>
      <c r="H10" s="20"/>
      <c r="I10" s="20"/>
      <c r="J10" s="20"/>
      <c r="K10" s="21"/>
    </row>
    <row r="11" spans="1:11" ht="12.75">
      <c r="A11" s="22" t="s">
        <v>9</v>
      </c>
      <c r="B11" s="18"/>
      <c r="C11" s="18"/>
      <c r="D11" s="18"/>
      <c r="E11" s="23"/>
      <c r="F11" s="23"/>
      <c r="G11" s="23"/>
      <c r="H11" s="23"/>
      <c r="I11" s="23"/>
      <c r="J11" s="23"/>
      <c r="K11" s="24"/>
    </row>
    <row r="12" spans="1:11" ht="12.75">
      <c r="A12" s="25"/>
      <c r="B12" s="23"/>
      <c r="C12" s="23"/>
      <c r="D12" s="23"/>
      <c r="E12" s="23"/>
      <c r="F12" s="23"/>
      <c r="G12" s="23"/>
      <c r="H12" s="23"/>
      <c r="I12" s="26"/>
      <c r="J12" s="23"/>
      <c r="K12" s="24"/>
    </row>
    <row r="13" spans="1:11" ht="15.75">
      <c r="A13" s="25" t="s">
        <v>10</v>
      </c>
      <c r="B13" s="27" t="s">
        <v>11</v>
      </c>
      <c r="C13" s="23"/>
      <c r="D13" s="23"/>
      <c r="E13" s="23"/>
      <c r="F13" s="23"/>
      <c r="G13" s="23"/>
      <c r="H13" s="23"/>
      <c r="I13" s="26"/>
      <c r="J13" s="23"/>
      <c r="K13" s="24"/>
    </row>
    <row r="14" spans="1:11" ht="12.75">
      <c r="A14" s="25"/>
      <c r="B14" s="23"/>
      <c r="C14" s="28"/>
      <c r="D14" s="23"/>
      <c r="E14" s="23"/>
      <c r="F14" s="23"/>
      <c r="G14" s="23"/>
      <c r="H14" s="23"/>
      <c r="I14" s="23"/>
      <c r="J14" s="23"/>
      <c r="K14" s="24"/>
    </row>
    <row r="15" spans="1:11" ht="12.75">
      <c r="A15" s="29" t="s">
        <v>12</v>
      </c>
      <c r="B15" s="30">
        <v>0.25</v>
      </c>
      <c r="C15" s="31" t="s">
        <v>13</v>
      </c>
      <c r="D15" s="30">
        <v>0.75</v>
      </c>
      <c r="E15" s="32" t="s">
        <v>14</v>
      </c>
      <c r="F15" s="33"/>
      <c r="G15" s="34"/>
      <c r="H15" s="34"/>
      <c r="I15" s="34"/>
      <c r="J15" s="34"/>
      <c r="K15" s="24"/>
    </row>
    <row r="16" spans="1:11" ht="12.75">
      <c r="A16" s="35"/>
      <c r="B16" s="36"/>
      <c r="C16" s="36"/>
      <c r="D16" s="36"/>
      <c r="E16" s="36"/>
      <c r="F16" s="36"/>
      <c r="G16" s="36"/>
      <c r="H16" s="36"/>
      <c r="I16" s="37" t="s">
        <v>15</v>
      </c>
      <c r="J16" s="38"/>
      <c r="K16" s="39"/>
    </row>
    <row r="17" spans="1:11" ht="12.75">
      <c r="A17" s="40" t="s">
        <v>16</v>
      </c>
      <c r="B17" s="41" t="s">
        <v>17</v>
      </c>
      <c r="C17" s="41" t="s">
        <v>18</v>
      </c>
      <c r="D17" s="41" t="s">
        <v>17</v>
      </c>
      <c r="E17" s="41" t="s">
        <v>19</v>
      </c>
      <c r="F17" s="41" t="s">
        <v>20</v>
      </c>
      <c r="G17" s="41" t="s">
        <v>21</v>
      </c>
      <c r="H17" s="41" t="s">
        <v>22</v>
      </c>
      <c r="I17" s="41" t="s">
        <v>23</v>
      </c>
      <c r="J17" s="42" t="s">
        <v>24</v>
      </c>
      <c r="K17" s="43"/>
    </row>
    <row r="18" spans="1:11" ht="12.75">
      <c r="A18" s="44"/>
      <c r="B18" s="45"/>
      <c r="C18" s="45"/>
      <c r="D18" s="45"/>
      <c r="E18" s="45"/>
      <c r="F18" s="45"/>
      <c r="G18" s="45"/>
      <c r="H18" s="45"/>
      <c r="I18" s="46" t="s">
        <v>25</v>
      </c>
      <c r="J18" s="47"/>
      <c r="K18" s="39"/>
    </row>
    <row r="19" spans="1:11" ht="12.75">
      <c r="A19" s="48"/>
      <c r="B19" s="49"/>
      <c r="C19" s="49"/>
      <c r="D19" s="49"/>
      <c r="E19" s="49"/>
      <c r="F19" s="49"/>
      <c r="G19" s="49"/>
      <c r="H19" s="49"/>
      <c r="I19" s="49"/>
      <c r="J19" s="50"/>
      <c r="K19" s="24"/>
    </row>
    <row r="20" spans="1:11" ht="12.75">
      <c r="A20" s="51"/>
      <c r="B20" s="49"/>
      <c r="C20" s="52"/>
      <c r="D20" s="49"/>
      <c r="E20" s="53">
        <v>2</v>
      </c>
      <c r="F20" s="54" t="s">
        <v>26</v>
      </c>
      <c r="G20" s="54" t="s">
        <v>27</v>
      </c>
      <c r="H20" s="55">
        <f>E20</f>
        <v>2</v>
      </c>
      <c r="I20" s="56">
        <v>1311.43</v>
      </c>
      <c r="J20" s="57">
        <f>(H20*I20)</f>
        <v>2622.86</v>
      </c>
      <c r="K20" s="58">
        <f t="shared" ref="K20:K35" si="0">J20/J$60</f>
        <v>0.25771962331190873</v>
      </c>
    </row>
    <row r="21" spans="1:11" ht="12.75">
      <c r="A21" s="60">
        <v>1.6</v>
      </c>
      <c r="B21" s="41" t="s">
        <v>28</v>
      </c>
      <c r="C21" s="52">
        <v>220</v>
      </c>
      <c r="D21" s="41" t="s">
        <v>29</v>
      </c>
      <c r="E21" s="53">
        <v>30</v>
      </c>
      <c r="F21" s="54" t="s">
        <v>30</v>
      </c>
      <c r="G21" s="54" t="s">
        <v>31</v>
      </c>
      <c r="H21" s="55">
        <f>A21</f>
        <v>1.6</v>
      </c>
      <c r="I21" s="61">
        <f>I20/C21*H21</f>
        <v>9.537672727272728</v>
      </c>
      <c r="J21" s="57">
        <f>E21*I21</f>
        <v>286.13018181818182</v>
      </c>
      <c r="K21" s="58">
        <f t="shared" si="0"/>
        <v>2.811486799766277E-2</v>
      </c>
    </row>
    <row r="22" spans="1:11" ht="12.75">
      <c r="A22" s="60">
        <v>2</v>
      </c>
      <c r="B22" s="41" t="s">
        <v>28</v>
      </c>
      <c r="C22" s="52">
        <v>220</v>
      </c>
      <c r="D22" s="41" t="s">
        <v>29</v>
      </c>
      <c r="E22" s="53">
        <v>12</v>
      </c>
      <c r="F22" s="54" t="s">
        <v>32</v>
      </c>
      <c r="G22" s="54" t="s">
        <v>33</v>
      </c>
      <c r="H22" s="55">
        <f>A22</f>
        <v>2</v>
      </c>
      <c r="I22" s="61">
        <f>I20/C22*H22</f>
        <v>11.92209090909091</v>
      </c>
      <c r="J22" s="57">
        <f>E22*I22</f>
        <v>143.06509090909091</v>
      </c>
      <c r="K22" s="58">
        <f t="shared" si="0"/>
        <v>1.4057433998831385E-2</v>
      </c>
    </row>
    <row r="23" spans="1:11" ht="12.75">
      <c r="A23" s="60"/>
      <c r="B23" s="41"/>
      <c r="C23" s="52"/>
      <c r="D23" s="41"/>
      <c r="E23" s="53"/>
      <c r="F23" s="54"/>
      <c r="G23" s="54"/>
      <c r="H23" s="55"/>
      <c r="I23" s="61"/>
      <c r="J23" s="57"/>
      <c r="K23" s="58"/>
    </row>
    <row r="24" spans="1:11" ht="12.75">
      <c r="A24" s="62">
        <v>0.3</v>
      </c>
      <c r="B24" s="41" t="s">
        <v>28</v>
      </c>
      <c r="C24" s="52" t="s">
        <v>34</v>
      </c>
      <c r="D24" s="63" t="s">
        <v>35</v>
      </c>
      <c r="E24" s="53">
        <f>E20</f>
        <v>2</v>
      </c>
      <c r="F24" s="54" t="s">
        <v>36</v>
      </c>
      <c r="G24" s="54" t="s">
        <v>37</v>
      </c>
      <c r="H24" s="55">
        <f>A24</f>
        <v>0.3</v>
      </c>
      <c r="I24" s="56">
        <f>I20</f>
        <v>1311.43</v>
      </c>
      <c r="J24" s="57">
        <f>I24*H24*E24</f>
        <v>786.85800000000006</v>
      </c>
      <c r="K24" s="58">
        <f t="shared" si="0"/>
        <v>7.7315886993572627E-2</v>
      </c>
    </row>
    <row r="25" spans="1:11" ht="12.75">
      <c r="A25" s="60">
        <v>0.69920000000000004</v>
      </c>
      <c r="B25" s="41" t="s">
        <v>38</v>
      </c>
      <c r="C25" s="52" t="s">
        <v>34</v>
      </c>
      <c r="D25" s="63" t="s">
        <v>35</v>
      </c>
      <c r="E25" s="41" t="s">
        <v>39</v>
      </c>
      <c r="F25" s="54" t="s">
        <v>40</v>
      </c>
      <c r="G25" s="63" t="s">
        <v>41</v>
      </c>
      <c r="H25" s="65">
        <f>A25</f>
        <v>0.69920000000000004</v>
      </c>
      <c r="I25" s="52">
        <f>SUM(J20:J24)</f>
        <v>3838.9132727272731</v>
      </c>
      <c r="J25" s="66">
        <f>(I25*H25)</f>
        <v>2684.1681602909093</v>
      </c>
      <c r="K25" s="58">
        <f t="shared" si="0"/>
        <v>0.26374370236154132</v>
      </c>
    </row>
    <row r="26" spans="1:11" ht="12.75">
      <c r="A26" s="67">
        <v>1</v>
      </c>
      <c r="B26" s="41" t="s">
        <v>42</v>
      </c>
      <c r="C26" s="52">
        <v>1</v>
      </c>
      <c r="D26" s="41" t="s">
        <v>43</v>
      </c>
      <c r="E26" s="68">
        <f>E24</f>
        <v>2</v>
      </c>
      <c r="F26" s="54" t="s">
        <v>44</v>
      </c>
      <c r="G26" s="63" t="s">
        <v>45</v>
      </c>
      <c r="H26" s="69">
        <f t="shared" ref="H26:H34" si="1">E26</f>
        <v>2</v>
      </c>
      <c r="I26" s="61">
        <v>112.9</v>
      </c>
      <c r="J26" s="66">
        <f>(+I26*H26)*A26/C26</f>
        <v>225.8</v>
      </c>
      <c r="K26" s="58">
        <f t="shared" si="0"/>
        <v>2.2186884143198263E-2</v>
      </c>
    </row>
    <row r="27" spans="1:11" ht="12.75">
      <c r="A27" s="67">
        <v>1</v>
      </c>
      <c r="B27" s="41" t="s">
        <v>42</v>
      </c>
      <c r="C27" s="52">
        <v>1</v>
      </c>
      <c r="D27" s="41" t="s">
        <v>43</v>
      </c>
      <c r="E27" s="68">
        <f>E20</f>
        <v>2</v>
      </c>
      <c r="F27" s="54" t="s">
        <v>46</v>
      </c>
      <c r="G27" s="63" t="s">
        <v>47</v>
      </c>
      <c r="H27" s="69">
        <f t="shared" si="1"/>
        <v>2</v>
      </c>
      <c r="I27" s="61">
        <f>15.99*15.5</f>
        <v>247.845</v>
      </c>
      <c r="J27" s="66">
        <f>(+I27*H27)*A27/C27</f>
        <v>495.69</v>
      </c>
      <c r="K27" s="58">
        <f t="shared" si="0"/>
        <v>4.8706007975827928E-2</v>
      </c>
    </row>
    <row r="28" spans="1:11" ht="12.75">
      <c r="A28" s="67">
        <v>1</v>
      </c>
      <c r="B28" s="41" t="s">
        <v>42</v>
      </c>
      <c r="C28" s="52">
        <v>1</v>
      </c>
      <c r="D28" s="41" t="s">
        <v>43</v>
      </c>
      <c r="E28" s="68">
        <f>E20</f>
        <v>2</v>
      </c>
      <c r="F28" s="54" t="s">
        <v>48</v>
      </c>
      <c r="G28" s="63" t="s">
        <v>49</v>
      </c>
      <c r="H28" s="69">
        <f>E28</f>
        <v>2</v>
      </c>
      <c r="I28" s="61">
        <f>I27*0.1</f>
        <v>24.784500000000001</v>
      </c>
      <c r="J28" s="66">
        <f>(+I28*H28)*A28/C28</f>
        <v>49.569000000000003</v>
      </c>
      <c r="K28" s="58">
        <f t="shared" si="0"/>
        <v>4.8706007975827933E-3</v>
      </c>
    </row>
    <row r="29" spans="1:11" ht="12.75">
      <c r="A29" s="67">
        <v>1</v>
      </c>
      <c r="B29" s="41" t="s">
        <v>42</v>
      </c>
      <c r="C29" s="52">
        <v>6</v>
      </c>
      <c r="D29" s="41" t="s">
        <v>43</v>
      </c>
      <c r="E29" s="68">
        <f>E26</f>
        <v>2</v>
      </c>
      <c r="F29" s="54" t="s">
        <v>50</v>
      </c>
      <c r="G29" s="63" t="s">
        <v>51</v>
      </c>
      <c r="H29" s="69">
        <f t="shared" si="1"/>
        <v>2</v>
      </c>
      <c r="I29" s="61">
        <v>351.36</v>
      </c>
      <c r="J29" s="66">
        <f>(I29*H29*A29)/C29</f>
        <v>117.12</v>
      </c>
      <c r="K29" s="58">
        <f t="shared" si="0"/>
        <v>1.1508095087915768E-2</v>
      </c>
    </row>
    <row r="30" spans="1:11" ht="12.75">
      <c r="A30" s="67">
        <v>1</v>
      </c>
      <c r="B30" s="41" t="s">
        <v>52</v>
      </c>
      <c r="C30" s="52">
        <v>1</v>
      </c>
      <c r="D30" s="41" t="s">
        <v>53</v>
      </c>
      <c r="E30" s="68">
        <f>E20</f>
        <v>2</v>
      </c>
      <c r="F30" s="54" t="s">
        <v>54</v>
      </c>
      <c r="G30" s="63" t="s">
        <v>55</v>
      </c>
      <c r="H30" s="69">
        <f t="shared" si="1"/>
        <v>2</v>
      </c>
      <c r="I30" s="61">
        <v>91.08</v>
      </c>
      <c r="J30" s="66">
        <f>(+I30*H30)*A30*C30</f>
        <v>182.16</v>
      </c>
      <c r="K30" s="58">
        <f t="shared" si="0"/>
        <v>1.7898861007639481E-2</v>
      </c>
    </row>
    <row r="31" spans="1:11" ht="12.75">
      <c r="A31" s="67">
        <v>1</v>
      </c>
      <c r="B31" s="41" t="s">
        <v>42</v>
      </c>
      <c r="C31" s="52">
        <v>1</v>
      </c>
      <c r="D31" s="41" t="s">
        <v>43</v>
      </c>
      <c r="E31" s="68">
        <f>E30</f>
        <v>2</v>
      </c>
      <c r="F31" s="54" t="s">
        <v>56</v>
      </c>
      <c r="G31" s="63" t="s">
        <v>57</v>
      </c>
      <c r="H31" s="69">
        <f t="shared" si="1"/>
        <v>2</v>
      </c>
      <c r="I31" s="61">
        <f>11.67</f>
        <v>11.67</v>
      </c>
      <c r="J31" s="66">
        <f>(I31*H31*A31)/C31</f>
        <v>23.34</v>
      </c>
      <c r="K31" s="58">
        <f t="shared" si="0"/>
        <v>2.293365260860263E-3</v>
      </c>
    </row>
    <row r="32" spans="1:11" ht="12.75">
      <c r="A32" s="67">
        <v>1</v>
      </c>
      <c r="B32" s="41" t="s">
        <v>42</v>
      </c>
      <c r="C32" s="52">
        <v>1</v>
      </c>
      <c r="D32" s="41" t="s">
        <v>43</v>
      </c>
      <c r="E32" s="53">
        <f>E20</f>
        <v>2</v>
      </c>
      <c r="F32" s="54" t="s">
        <v>58</v>
      </c>
      <c r="G32" s="54" t="s">
        <v>59</v>
      </c>
      <c r="H32" s="55">
        <f t="shared" si="1"/>
        <v>2</v>
      </c>
      <c r="I32" s="56">
        <f>2.6*2*15.5*E20</f>
        <v>161.20000000000002</v>
      </c>
      <c r="J32" s="66">
        <f>(+I32/C32)*H32</f>
        <v>322.40000000000003</v>
      </c>
      <c r="K32" s="58">
        <f t="shared" si="0"/>
        <v>3.1678704374522235E-2</v>
      </c>
    </row>
    <row r="33" spans="1:11" ht="12.75">
      <c r="A33" s="67">
        <v>1</v>
      </c>
      <c r="B33" s="41" t="s">
        <v>42</v>
      </c>
      <c r="C33" s="52">
        <v>1</v>
      </c>
      <c r="D33" s="41" t="s">
        <v>43</v>
      </c>
      <c r="E33" s="53">
        <f>E20</f>
        <v>2</v>
      </c>
      <c r="F33" s="54" t="s">
        <v>60</v>
      </c>
      <c r="G33" s="54" t="s">
        <v>61</v>
      </c>
      <c r="H33" s="55">
        <f t="shared" si="1"/>
        <v>2</v>
      </c>
      <c r="I33" s="56">
        <f>-(I20*6%)</f>
        <v>-78.6858</v>
      </c>
      <c r="J33" s="66">
        <f>(+I33/C33)*H33</f>
        <v>-157.3716</v>
      </c>
      <c r="K33" s="58">
        <f t="shared" si="0"/>
        <v>-1.5463177398714523E-2</v>
      </c>
    </row>
    <row r="34" spans="1:11" ht="12.75">
      <c r="A34" s="67">
        <v>1</v>
      </c>
      <c r="B34" s="41" t="s">
        <v>42</v>
      </c>
      <c r="C34" s="68">
        <v>60</v>
      </c>
      <c r="D34" s="41" t="s">
        <v>43</v>
      </c>
      <c r="E34" s="53">
        <f>E24</f>
        <v>2</v>
      </c>
      <c r="F34" s="54" t="s">
        <v>62</v>
      </c>
      <c r="G34" s="54" t="s">
        <v>63</v>
      </c>
      <c r="H34" s="55">
        <f t="shared" si="1"/>
        <v>2</v>
      </c>
      <c r="I34" s="56">
        <v>159.24</v>
      </c>
      <c r="J34" s="66">
        <f>(+I34/C34)*H34</f>
        <v>5.3080000000000007</v>
      </c>
      <c r="K34" s="58">
        <f t="shared" si="0"/>
        <v>5.2155881767978909E-4</v>
      </c>
    </row>
    <row r="35" spans="1:11" ht="12.75">
      <c r="A35" s="67">
        <v>1</v>
      </c>
      <c r="B35" s="41" t="s">
        <v>42</v>
      </c>
      <c r="C35" s="68">
        <v>60</v>
      </c>
      <c r="D35" s="41" t="s">
        <v>64</v>
      </c>
      <c r="E35" s="53">
        <f>E20</f>
        <v>2</v>
      </c>
      <c r="F35" s="54" t="s">
        <v>65</v>
      </c>
      <c r="G35" s="54" t="s">
        <v>66</v>
      </c>
      <c r="H35" s="55">
        <f>A35/C35</f>
        <v>1.6666666666666666E-2</v>
      </c>
      <c r="I35" s="56">
        <f>1000</f>
        <v>1000</v>
      </c>
      <c r="J35" s="57">
        <f>(H35*I35)*E35</f>
        <v>33.333333333333336</v>
      </c>
      <c r="K35" s="58">
        <f t="shared" si="0"/>
        <v>3.2753002868612731E-3</v>
      </c>
    </row>
    <row r="36" spans="1:11" ht="12.75">
      <c r="A36" s="67"/>
      <c r="B36" s="41"/>
      <c r="C36" s="68"/>
      <c r="D36" s="41"/>
      <c r="E36" s="53"/>
      <c r="F36" s="63"/>
      <c r="G36" s="54"/>
      <c r="H36" s="55"/>
      <c r="I36" s="56"/>
      <c r="J36" s="66"/>
      <c r="K36" s="58"/>
    </row>
    <row r="37" spans="1:11" ht="12.75">
      <c r="A37" s="67"/>
      <c r="B37" s="41"/>
      <c r="C37" s="68"/>
      <c r="D37" s="41"/>
      <c r="E37" s="53"/>
      <c r="F37" s="63"/>
      <c r="G37" s="54"/>
      <c r="H37" s="55"/>
      <c r="I37" s="56">
        <f>1000</f>
        <v>1000</v>
      </c>
      <c r="J37" s="57"/>
      <c r="K37" s="58"/>
    </row>
    <row r="38" spans="1:11" ht="12.75">
      <c r="A38" s="67"/>
      <c r="B38" s="41"/>
      <c r="C38" s="68"/>
      <c r="D38" s="41"/>
      <c r="E38" s="53"/>
      <c r="F38" s="63"/>
      <c r="G38" s="54"/>
      <c r="H38" s="55"/>
      <c r="I38" s="56"/>
      <c r="J38" s="57"/>
      <c r="K38" s="58"/>
    </row>
    <row r="39" spans="1:11" ht="12.75">
      <c r="A39" s="48"/>
      <c r="B39" s="49"/>
      <c r="C39" s="71"/>
      <c r="D39" s="49"/>
      <c r="E39" s="49"/>
      <c r="F39" s="49"/>
      <c r="G39" s="49"/>
      <c r="H39" s="49"/>
      <c r="I39" s="71"/>
      <c r="J39" s="73"/>
      <c r="K39" s="58"/>
    </row>
    <row r="40" spans="1:11" ht="12.75">
      <c r="A40" s="74"/>
      <c r="B40" s="75"/>
      <c r="C40" s="46"/>
      <c r="D40" s="75"/>
      <c r="E40" s="75"/>
      <c r="F40" s="112" t="s">
        <v>67</v>
      </c>
      <c r="G40" s="147" t="s">
        <v>68</v>
      </c>
      <c r="H40" s="78"/>
      <c r="I40" s="78"/>
      <c r="J40" s="79">
        <f>SUM(J20:J39)</f>
        <v>7820.4301663515143</v>
      </c>
      <c r="K40" s="80">
        <f>J40/J60</f>
        <v>0.76842771501689</v>
      </c>
    </row>
    <row r="41" spans="1:11" ht="12.75">
      <c r="A41" s="81"/>
      <c r="B41" s="82"/>
      <c r="C41" s="82"/>
      <c r="D41" s="82"/>
      <c r="E41" s="82"/>
      <c r="F41" s="83"/>
      <c r="G41" s="83"/>
      <c r="H41" s="83"/>
      <c r="I41" s="83"/>
      <c r="J41" s="84"/>
      <c r="K41" s="85"/>
    </row>
    <row r="42" spans="1:11" ht="20.25">
      <c r="A42" s="86" t="s">
        <v>69</v>
      </c>
      <c r="B42" s="87"/>
      <c r="C42" s="87"/>
      <c r="D42" s="87"/>
      <c r="E42" s="87"/>
      <c r="F42" s="87"/>
      <c r="G42" s="87"/>
      <c r="H42" s="87"/>
      <c r="I42" s="87"/>
      <c r="J42" s="87"/>
      <c r="K42" s="88"/>
    </row>
    <row r="43" spans="1:11" ht="20.25">
      <c r="A43" s="81"/>
      <c r="B43" s="82"/>
      <c r="C43" s="82"/>
      <c r="D43" s="82"/>
      <c r="E43" s="82"/>
      <c r="F43" s="82"/>
      <c r="G43" s="89"/>
      <c r="H43" s="82"/>
      <c r="I43" s="82"/>
      <c r="J43" s="82"/>
      <c r="K43" s="10"/>
    </row>
    <row r="44" spans="1:11" ht="12.75">
      <c r="A44" s="90"/>
      <c r="B44" s="91"/>
      <c r="C44" s="92"/>
      <c r="D44" s="92"/>
      <c r="E44" s="92"/>
      <c r="F44" s="93"/>
      <c r="G44" s="94"/>
      <c r="H44" s="36"/>
      <c r="I44" s="37" t="s">
        <v>15</v>
      </c>
      <c r="J44" s="95"/>
      <c r="K44" s="24"/>
    </row>
    <row r="45" spans="1:11" ht="12.75">
      <c r="A45" s="81"/>
      <c r="B45" s="96"/>
      <c r="C45" s="41" t="s">
        <v>16</v>
      </c>
      <c r="D45" s="41" t="s">
        <v>17</v>
      </c>
      <c r="E45" s="41" t="s">
        <v>20</v>
      </c>
      <c r="F45" s="249" t="s">
        <v>21</v>
      </c>
      <c r="G45" s="250"/>
      <c r="H45" s="41" t="s">
        <v>22</v>
      </c>
      <c r="I45" s="41" t="s">
        <v>23</v>
      </c>
      <c r="J45" s="42" t="s">
        <v>24</v>
      </c>
      <c r="K45" s="24"/>
    </row>
    <row r="46" spans="1:11" ht="12.75">
      <c r="A46" s="81"/>
      <c r="B46" s="96"/>
      <c r="C46" s="75"/>
      <c r="D46" s="75"/>
      <c r="E46" s="75"/>
      <c r="F46" s="97"/>
      <c r="G46" s="34"/>
      <c r="H46" s="45"/>
      <c r="I46" s="46" t="s">
        <v>25</v>
      </c>
      <c r="J46" s="97"/>
      <c r="K46" s="98"/>
    </row>
    <row r="47" spans="1:11" ht="12.75">
      <c r="A47" s="81"/>
      <c r="B47" s="96"/>
      <c r="C47" s="49"/>
      <c r="D47" s="49"/>
      <c r="E47" s="63" t="s">
        <v>70</v>
      </c>
      <c r="F47" s="148" t="s">
        <v>71</v>
      </c>
      <c r="G47" s="100"/>
      <c r="H47" s="101"/>
      <c r="I47" s="52">
        <f>J40</f>
        <v>7820.4301663515143</v>
      </c>
      <c r="J47" s="102">
        <f>J40</f>
        <v>7820.4301663515143</v>
      </c>
      <c r="K47" s="24"/>
    </row>
    <row r="48" spans="1:11" ht="12.75">
      <c r="A48" s="81"/>
      <c r="B48" s="96"/>
      <c r="C48" s="52">
        <v>3</v>
      </c>
      <c r="D48" s="41" t="s">
        <v>6</v>
      </c>
      <c r="E48" s="63" t="s">
        <v>72</v>
      </c>
      <c r="F48" s="103" t="s">
        <v>73</v>
      </c>
      <c r="G48" s="104"/>
      <c r="H48" s="105">
        <f>(C48/100)</f>
        <v>0.03</v>
      </c>
      <c r="I48" s="71"/>
      <c r="J48" s="66">
        <f>(+J47*H48)</f>
        <v>234.61290499054542</v>
      </c>
      <c r="K48" s="58">
        <f>J48/J60</f>
        <v>2.3052831450506697E-2</v>
      </c>
    </row>
    <row r="49" spans="1:11" ht="12.75">
      <c r="A49" s="81"/>
      <c r="B49" s="96"/>
      <c r="C49" s="52">
        <v>1.5</v>
      </c>
      <c r="D49" s="41" t="s">
        <v>6</v>
      </c>
      <c r="E49" s="63" t="s">
        <v>74</v>
      </c>
      <c r="F49" s="103" t="s">
        <v>75</v>
      </c>
      <c r="G49" s="104"/>
      <c r="H49" s="105">
        <f>(C49/100)</f>
        <v>1.4999999999999999E-2</v>
      </c>
      <c r="I49" s="71"/>
      <c r="J49" s="66">
        <f>(+J47*H49)</f>
        <v>117.30645249527271</v>
      </c>
      <c r="K49" s="58">
        <f>J49/J60</f>
        <v>1.1526415725253349E-2</v>
      </c>
    </row>
    <row r="50" spans="1:11" ht="12.75">
      <c r="A50" s="81"/>
      <c r="B50" s="96"/>
      <c r="C50" s="52" t="s">
        <v>34</v>
      </c>
      <c r="D50" s="49"/>
      <c r="E50" s="49"/>
      <c r="F50" s="50"/>
      <c r="G50" s="82"/>
      <c r="H50" s="105"/>
      <c r="I50" s="52"/>
      <c r="J50" s="66"/>
      <c r="K50" s="106"/>
    </row>
    <row r="51" spans="1:11" ht="12.75">
      <c r="A51" s="81"/>
      <c r="B51" s="96"/>
      <c r="C51" s="107"/>
      <c r="D51" s="49"/>
      <c r="E51" s="63" t="s">
        <v>76</v>
      </c>
      <c r="F51" s="103" t="s">
        <v>77</v>
      </c>
      <c r="G51" s="82"/>
      <c r="H51" s="105"/>
      <c r="I51" s="71"/>
      <c r="J51" s="66">
        <f>SUM(J47:J49)</f>
        <v>8172.3495238373325</v>
      </c>
      <c r="K51" s="58"/>
    </row>
    <row r="52" spans="1:11" ht="12.75">
      <c r="A52" s="81"/>
      <c r="B52" s="96"/>
      <c r="C52" s="52">
        <v>0</v>
      </c>
      <c r="D52" s="41" t="s">
        <v>6</v>
      </c>
      <c r="E52" s="63" t="s">
        <v>78</v>
      </c>
      <c r="F52" s="103" t="s">
        <v>79</v>
      </c>
      <c r="G52" s="104"/>
      <c r="H52" s="105">
        <f>(C52/100)</f>
        <v>0</v>
      </c>
      <c r="I52" s="108">
        <f>J51</f>
        <v>8172.3495238373325</v>
      </c>
      <c r="J52" s="66">
        <f>(+J51*H52)</f>
        <v>0</v>
      </c>
      <c r="K52" s="58">
        <f>J52/J60</f>
        <v>0</v>
      </c>
    </row>
    <row r="53" spans="1:11" ht="12.75">
      <c r="A53" s="81"/>
      <c r="B53" s="96"/>
      <c r="C53" s="52" t="s">
        <v>34</v>
      </c>
      <c r="D53" s="49"/>
      <c r="E53" s="49"/>
      <c r="F53" s="50"/>
      <c r="G53" s="82"/>
      <c r="H53" s="105"/>
      <c r="I53" s="52"/>
      <c r="J53" s="66"/>
      <c r="K53" s="106"/>
    </row>
    <row r="54" spans="1:11" ht="12.75">
      <c r="A54" s="81"/>
      <c r="B54" s="96"/>
      <c r="C54" s="52" t="s">
        <v>34</v>
      </c>
      <c r="D54" s="49"/>
      <c r="E54" s="63" t="s">
        <v>80</v>
      </c>
      <c r="F54" s="103" t="s">
        <v>81</v>
      </c>
      <c r="G54" s="82"/>
      <c r="H54" s="105"/>
      <c r="I54" s="71"/>
      <c r="J54" s="66">
        <f>SUM(J51:J52)</f>
        <v>8172.3495238373325</v>
      </c>
      <c r="K54" s="106"/>
    </row>
    <row r="55" spans="1:11" ht="12.75">
      <c r="A55" s="81"/>
      <c r="B55" s="96"/>
      <c r="C55" s="52">
        <v>13.47</v>
      </c>
      <c r="D55" s="41" t="s">
        <v>6</v>
      </c>
      <c r="E55" s="63" t="s">
        <v>82</v>
      </c>
      <c r="F55" s="103" t="s">
        <v>83</v>
      </c>
      <c r="G55" s="104"/>
      <c r="H55" s="105">
        <f>(C55/100)</f>
        <v>0.13470000000000001</v>
      </c>
      <c r="I55" s="108">
        <f>J54</f>
        <v>8172.3495238373325</v>
      </c>
      <c r="J55" s="66">
        <f>(+J54*H55)</f>
        <v>1100.8154808608888</v>
      </c>
      <c r="K55" s="58">
        <f>J55/J60</f>
        <v>0.10816503780734997</v>
      </c>
    </row>
    <row r="56" spans="1:11" ht="12.75">
      <c r="A56" s="81"/>
      <c r="B56" s="96"/>
      <c r="C56" s="52" t="s">
        <v>34</v>
      </c>
      <c r="D56" s="49"/>
      <c r="E56" s="49"/>
      <c r="F56" s="50"/>
      <c r="G56" s="82"/>
      <c r="H56" s="105"/>
      <c r="I56" s="71"/>
      <c r="J56" s="66"/>
      <c r="K56" s="106"/>
    </row>
    <row r="57" spans="1:11" ht="12.75">
      <c r="A57" s="81"/>
      <c r="B57" s="96"/>
      <c r="C57" s="52" t="s">
        <v>34</v>
      </c>
      <c r="D57" s="49"/>
      <c r="E57" s="63" t="s">
        <v>84</v>
      </c>
      <c r="F57" s="103" t="s">
        <v>85</v>
      </c>
      <c r="G57" s="82"/>
      <c r="H57" s="105"/>
      <c r="I57" s="71"/>
      <c r="J57" s="66">
        <f>SUM(J54:J55)</f>
        <v>9273.1650046982213</v>
      </c>
      <c r="K57" s="106"/>
    </row>
    <row r="58" spans="1:11" ht="12.75">
      <c r="A58" s="81"/>
      <c r="B58" s="96"/>
      <c r="C58" s="61">
        <f>(15%*C55)+(9%*C55)+3.65+2</f>
        <v>8.8827999999999996</v>
      </c>
      <c r="D58" s="41" t="s">
        <v>6</v>
      </c>
      <c r="E58" s="63" t="s">
        <v>86</v>
      </c>
      <c r="F58" s="103" t="s">
        <v>87</v>
      </c>
      <c r="G58" s="104"/>
      <c r="H58" s="105">
        <f>(C58/100)</f>
        <v>8.882799999999999E-2</v>
      </c>
      <c r="I58" s="71"/>
      <c r="J58" s="57">
        <f>(+J60*H58)</f>
        <v>904.01889109557089</v>
      </c>
      <c r="K58" s="58">
        <f>J58/J60</f>
        <v>8.882799999999999E-2</v>
      </c>
    </row>
    <row r="59" spans="1:11" ht="13.5" thickBot="1">
      <c r="A59" s="81"/>
      <c r="B59" s="96"/>
      <c r="C59" s="52" t="s">
        <v>34</v>
      </c>
      <c r="D59" s="49"/>
      <c r="E59" s="49"/>
      <c r="F59" s="50"/>
      <c r="G59" s="82"/>
      <c r="H59" s="71"/>
      <c r="I59" s="71"/>
      <c r="J59" s="66"/>
      <c r="K59" s="106"/>
    </row>
    <row r="60" spans="1:11" ht="13.5" thickBot="1">
      <c r="A60" s="109"/>
      <c r="B60" s="110"/>
      <c r="C60" s="111" t="s">
        <v>34</v>
      </c>
      <c r="D60" s="75"/>
      <c r="E60" s="112" t="s">
        <v>88</v>
      </c>
      <c r="F60" s="113" t="s">
        <v>89</v>
      </c>
      <c r="G60" s="114"/>
      <c r="H60" s="114"/>
      <c r="I60" s="114"/>
      <c r="J60" s="115">
        <f>J57/(1-H58)</f>
        <v>10177.183895793793</v>
      </c>
      <c r="K60" s="116">
        <f>J60/J60</f>
        <v>1</v>
      </c>
    </row>
    <row r="61" spans="1:11" ht="15">
      <c r="A61" s="117" t="s">
        <v>90</v>
      </c>
      <c r="B61" s="117"/>
      <c r="C61" s="118" t="s">
        <v>91</v>
      </c>
      <c r="D61" s="117"/>
      <c r="E61" s="117"/>
      <c r="F61" s="117"/>
      <c r="G61" s="117"/>
      <c r="H61" s="117"/>
      <c r="I61" s="117"/>
      <c r="J61" s="117"/>
      <c r="K61" s="117"/>
    </row>
    <row r="62" spans="1:11" ht="15">
      <c r="A62" s="119" t="s">
        <v>92</v>
      </c>
      <c r="B62" s="119"/>
      <c r="C62" s="119"/>
      <c r="D62" s="119"/>
      <c r="E62" s="119"/>
      <c r="F62" s="119"/>
      <c r="G62" s="119"/>
      <c r="H62" s="119"/>
      <c r="I62" s="119"/>
      <c r="J62" s="119"/>
      <c r="K62" s="119"/>
    </row>
    <row r="63" spans="1:11" ht="15">
      <c r="A63" s="118" t="s">
        <v>93</v>
      </c>
      <c r="B63" s="119"/>
      <c r="C63" s="119"/>
      <c r="D63" s="119"/>
      <c r="E63" s="119"/>
      <c r="F63" s="119"/>
      <c r="G63" s="119"/>
      <c r="H63" s="119"/>
      <c r="I63" s="119"/>
      <c r="J63" s="119"/>
      <c r="K63" s="119"/>
    </row>
    <row r="64" spans="1:11" ht="15">
      <c r="A64" s="118" t="s">
        <v>94</v>
      </c>
      <c r="B64" s="119"/>
      <c r="C64" s="119"/>
      <c r="D64" s="119"/>
      <c r="E64" s="119"/>
      <c r="F64" s="119"/>
      <c r="G64" s="119"/>
      <c r="H64" s="119"/>
      <c r="I64" s="119"/>
      <c r="J64" s="119"/>
      <c r="K64" s="119"/>
    </row>
    <row r="65" spans="1:11" ht="15">
      <c r="A65" s="118" t="s">
        <v>95</v>
      </c>
      <c r="B65" s="119"/>
      <c r="C65" s="119"/>
      <c r="K65" s="119"/>
    </row>
    <row r="66" spans="1:11" ht="15">
      <c r="A66" s="120" t="s">
        <v>108</v>
      </c>
      <c r="B66" s="120"/>
      <c r="C66" s="120"/>
      <c r="D66" s="120"/>
      <c r="E66" s="120"/>
      <c r="F66" s="120"/>
      <c r="G66" s="120"/>
      <c r="H66" s="120"/>
      <c r="I66"/>
    </row>
    <row r="67" spans="1:11">
      <c r="A67" s="163"/>
      <c r="B67" s="163"/>
      <c r="C67" s="163"/>
      <c r="D67" s="163"/>
      <c r="E67" s="163"/>
      <c r="F67" s="163"/>
      <c r="G67" s="163"/>
      <c r="H67" s="163"/>
      <c r="J67" s="163"/>
    </row>
    <row r="68" spans="1:11">
      <c r="A68" s="120" t="s">
        <v>184</v>
      </c>
      <c r="I68" s="163"/>
    </row>
    <row r="91" ht="2.25" customHeight="1"/>
    <row r="92" ht="12.75" customHeight="1"/>
    <row r="93" ht="0.75" customHeight="1"/>
    <row r="123" spans="1:11" ht="12.75">
      <c r="A123" s="122"/>
      <c r="B123" s="122"/>
      <c r="C123" s="122"/>
      <c r="D123" s="122"/>
      <c r="E123" s="123"/>
      <c r="F123" s="123"/>
      <c r="G123" s="123"/>
      <c r="H123" s="123"/>
      <c r="J123" s="123"/>
      <c r="K123" s="123"/>
    </row>
    <row r="124" spans="1:11" ht="12.75">
      <c r="A124" s="122"/>
      <c r="B124" s="122"/>
      <c r="C124" s="122"/>
      <c r="D124" s="122"/>
      <c r="E124" s="122"/>
      <c r="F124" s="122"/>
      <c r="G124" s="122"/>
      <c r="H124" s="122"/>
      <c r="I124" s="123"/>
      <c r="J124" s="124"/>
      <c r="K124" s="124"/>
    </row>
    <row r="125" spans="1:11" ht="12.75">
      <c r="A125" s="122"/>
      <c r="B125" s="122"/>
      <c r="C125" s="122"/>
      <c r="D125" s="122"/>
      <c r="E125" s="122"/>
      <c r="F125" s="122"/>
      <c r="G125" s="122"/>
      <c r="H125" s="122"/>
      <c r="I125" s="122"/>
      <c r="J125" s="122"/>
      <c r="K125" s="122"/>
    </row>
    <row r="126" spans="1:11" ht="12.75">
      <c r="A126" s="122"/>
      <c r="B126" s="122"/>
      <c r="C126" s="122"/>
      <c r="D126" s="122"/>
      <c r="E126" s="122"/>
      <c r="F126" s="122"/>
      <c r="G126" s="122"/>
      <c r="H126" s="122"/>
      <c r="I126" s="122"/>
      <c r="J126" s="122"/>
      <c r="K126" s="122"/>
    </row>
    <row r="127" spans="1:11" ht="12.75">
      <c r="A127" s="122"/>
      <c r="B127" s="122"/>
      <c r="C127" s="122"/>
      <c r="D127" s="122"/>
      <c r="E127" s="122"/>
      <c r="F127" s="122"/>
      <c r="G127" s="122"/>
      <c r="H127" s="122"/>
      <c r="I127" s="122"/>
      <c r="J127" s="122"/>
      <c r="K127" s="122"/>
    </row>
    <row r="128" spans="1:11" ht="12.75">
      <c r="A128" s="122"/>
      <c r="B128" s="122"/>
      <c r="C128" s="122"/>
      <c r="D128" s="122"/>
      <c r="E128" s="122"/>
      <c r="F128" s="122"/>
      <c r="G128" s="122"/>
      <c r="H128" s="122"/>
      <c r="I128" s="122"/>
      <c r="J128" s="122"/>
      <c r="K128" s="122"/>
    </row>
    <row r="129" spans="1:11" ht="12.75">
      <c r="A129" s="125"/>
      <c r="B129" s="125"/>
      <c r="C129" s="125"/>
      <c r="D129" s="125"/>
      <c r="E129" s="126"/>
      <c r="F129" s="125"/>
      <c r="G129" s="125"/>
      <c r="H129" s="125"/>
      <c r="I129" s="122"/>
      <c r="J129" s="125"/>
      <c r="K129" s="125"/>
    </row>
    <row r="130" spans="1:11" ht="12.75">
      <c r="A130" s="125"/>
      <c r="B130" s="125"/>
      <c r="C130" s="125"/>
      <c r="D130" s="125"/>
      <c r="E130" s="127"/>
      <c r="F130" s="127"/>
      <c r="G130" s="127"/>
      <c r="H130" s="127"/>
      <c r="I130" s="125"/>
      <c r="J130" s="125"/>
      <c r="K130" s="125"/>
    </row>
    <row r="131" spans="1:11" ht="12.75">
      <c r="A131" s="125"/>
      <c r="B131" s="125"/>
      <c r="C131" s="125"/>
      <c r="D131" s="125"/>
      <c r="E131" s="125"/>
      <c r="F131" s="125"/>
      <c r="G131" s="125"/>
      <c r="H131" s="125"/>
      <c r="I131" s="125"/>
      <c r="J131" s="125"/>
      <c r="K131" s="125"/>
    </row>
    <row r="132" spans="1:11" ht="12.75">
      <c r="A132" s="127"/>
      <c r="B132" s="127"/>
      <c r="C132" s="127"/>
      <c r="D132" s="127"/>
      <c r="E132" s="127"/>
      <c r="F132" s="127"/>
      <c r="G132" s="127"/>
      <c r="H132" s="127"/>
      <c r="I132" s="125"/>
      <c r="J132" s="127"/>
      <c r="K132" s="127"/>
    </row>
    <row r="133" spans="1:11" ht="12.75">
      <c r="A133" s="125"/>
      <c r="B133" s="125"/>
      <c r="C133" s="125"/>
      <c r="D133" s="125"/>
      <c r="E133" s="125"/>
      <c r="F133" s="125"/>
      <c r="G133" s="125"/>
      <c r="H133" s="125"/>
      <c r="I133" s="127"/>
      <c r="J133" s="125"/>
      <c r="K133" s="125"/>
    </row>
    <row r="134" spans="1:11" ht="12.75">
      <c r="A134" s="125"/>
      <c r="B134" s="125"/>
      <c r="C134" s="125"/>
      <c r="D134" s="125"/>
      <c r="E134" s="125"/>
      <c r="F134" s="125"/>
      <c r="G134" s="125"/>
      <c r="H134" s="125"/>
      <c r="I134" s="125"/>
      <c r="J134" s="125"/>
      <c r="K134" s="125"/>
    </row>
    <row r="135" spans="1:11" ht="12.75">
      <c r="A135" s="125"/>
      <c r="B135" s="128"/>
      <c r="C135" s="125"/>
      <c r="D135" s="129"/>
      <c r="E135" s="125"/>
      <c r="F135" s="125"/>
      <c r="G135" s="125"/>
      <c r="H135" s="125"/>
      <c r="I135" s="125"/>
      <c r="J135" s="125"/>
      <c r="K135" s="125"/>
    </row>
    <row r="136" spans="1:11" ht="12.75">
      <c r="A136" s="125"/>
      <c r="B136" s="125"/>
      <c r="C136" s="125"/>
      <c r="D136" s="125"/>
      <c r="E136" s="125"/>
      <c r="F136" s="125"/>
      <c r="G136" s="125"/>
      <c r="H136" s="125"/>
      <c r="I136" s="125"/>
      <c r="J136" s="125"/>
      <c r="K136" s="125"/>
    </row>
    <row r="137" spans="1:11" ht="12.75">
      <c r="A137" s="125"/>
      <c r="B137" s="125"/>
      <c r="C137" s="125"/>
      <c r="D137" s="125"/>
      <c r="E137" s="125"/>
      <c r="F137" s="125"/>
      <c r="G137" s="125"/>
      <c r="H137" s="125"/>
      <c r="I137" s="125"/>
      <c r="J137" s="125"/>
      <c r="K137" s="125"/>
    </row>
    <row r="138" spans="1:11" ht="12.75">
      <c r="A138" s="125"/>
      <c r="B138" s="128"/>
      <c r="C138" s="125"/>
      <c r="D138" s="129"/>
      <c r="E138" s="125"/>
      <c r="F138" s="125"/>
      <c r="G138" s="125"/>
      <c r="H138" s="125"/>
      <c r="I138" s="125"/>
      <c r="J138" s="125"/>
      <c r="K138" s="125"/>
    </row>
    <row r="139" spans="1:11" ht="12.75">
      <c r="A139" s="125"/>
      <c r="B139" s="125"/>
      <c r="C139" s="125"/>
      <c r="D139" s="125"/>
      <c r="E139" s="125"/>
      <c r="F139" s="125"/>
      <c r="G139" s="125"/>
      <c r="H139" s="125"/>
      <c r="I139" s="125"/>
      <c r="J139" s="125"/>
      <c r="K139" s="125"/>
    </row>
    <row r="140" spans="1:11" ht="12.75">
      <c r="A140" s="130"/>
      <c r="B140" s="130"/>
      <c r="C140" s="130"/>
      <c r="D140" s="130"/>
      <c r="E140" s="130"/>
      <c r="F140" s="130"/>
      <c r="G140" s="130"/>
      <c r="H140" s="130"/>
      <c r="I140" s="125"/>
      <c r="J140" s="130"/>
      <c r="K140" s="130"/>
    </row>
    <row r="141" spans="1:11">
      <c r="A141" s="130"/>
      <c r="B141" s="131"/>
      <c r="C141" s="130"/>
      <c r="D141" s="132"/>
      <c r="E141" s="130"/>
      <c r="F141" s="130"/>
      <c r="G141" s="130"/>
      <c r="H141" s="130"/>
      <c r="I141" s="130"/>
      <c r="J141" s="130"/>
      <c r="K141" s="130"/>
    </row>
    <row r="142" spans="1:11">
      <c r="A142" s="130"/>
      <c r="B142" s="130"/>
      <c r="C142" s="130"/>
      <c r="D142" s="130"/>
      <c r="E142" s="130"/>
      <c r="F142" s="130"/>
      <c r="G142" s="130"/>
      <c r="H142" s="130"/>
      <c r="I142" s="130"/>
      <c r="J142" s="130"/>
      <c r="K142" s="130"/>
    </row>
    <row r="143" spans="1:11">
      <c r="A143" s="130"/>
      <c r="B143" s="130"/>
      <c r="C143" s="130"/>
      <c r="D143" s="130"/>
      <c r="E143" s="130"/>
      <c r="F143" s="130"/>
      <c r="G143" s="130"/>
      <c r="H143" s="130"/>
      <c r="I143" s="130"/>
      <c r="J143" s="130"/>
      <c r="K143" s="130"/>
    </row>
    <row r="144" spans="1:11">
      <c r="A144" s="133"/>
      <c r="B144" s="133"/>
      <c r="C144" s="133"/>
      <c r="D144" s="133"/>
      <c r="E144" s="133"/>
      <c r="F144" s="133"/>
      <c r="G144" s="133"/>
      <c r="H144" s="133"/>
      <c r="I144" s="130"/>
      <c r="J144" s="133"/>
      <c r="K144" s="133"/>
    </row>
    <row r="145" spans="1:11">
      <c r="A145" s="130"/>
      <c r="B145" s="130"/>
      <c r="C145" s="131"/>
      <c r="D145" s="130"/>
      <c r="E145" s="130"/>
      <c r="F145" s="130"/>
      <c r="G145" s="134"/>
      <c r="H145" s="134"/>
      <c r="I145" s="133"/>
    </row>
    <row r="146" spans="1:11">
      <c r="A146" s="133"/>
      <c r="B146" s="133"/>
      <c r="C146" s="133"/>
      <c r="D146" s="133"/>
      <c r="E146" s="133"/>
      <c r="F146" s="133"/>
      <c r="G146" s="133"/>
      <c r="H146" s="133"/>
    </row>
    <row r="147" spans="1:11">
      <c r="A147" s="130"/>
      <c r="B147" s="130"/>
      <c r="C147" s="130"/>
      <c r="D147" s="130"/>
      <c r="E147" s="130"/>
      <c r="F147" s="130"/>
      <c r="G147" s="130"/>
      <c r="H147" s="130"/>
    </row>
    <row r="148" spans="1:11">
      <c r="A148" s="130"/>
      <c r="B148" s="130"/>
      <c r="C148" s="130"/>
      <c r="D148" s="130"/>
      <c r="E148" s="130"/>
      <c r="F148" s="130"/>
      <c r="G148" s="130"/>
      <c r="H148" s="130"/>
    </row>
    <row r="149" spans="1:11">
      <c r="B149" s="135"/>
      <c r="C149" s="136"/>
      <c r="G149" s="137"/>
      <c r="H149" s="136"/>
    </row>
    <row r="150" spans="1:11">
      <c r="G150" s="138"/>
    </row>
    <row r="151" spans="1:11">
      <c r="G151" s="138"/>
    </row>
    <row r="152" spans="1:11">
      <c r="B152" s="135"/>
      <c r="C152" s="136"/>
      <c r="G152" s="137"/>
      <c r="H152" s="136"/>
    </row>
    <row r="153" spans="1:11">
      <c r="G153" s="139"/>
    </row>
    <row r="154" spans="1:11">
      <c r="G154" s="139"/>
    </row>
    <row r="155" spans="1:11">
      <c r="B155" s="140"/>
      <c r="C155" s="141"/>
      <c r="G155" s="137"/>
      <c r="H155" s="136"/>
    </row>
    <row r="156" spans="1:11">
      <c r="G156" s="139"/>
    </row>
    <row r="157" spans="1:11">
      <c r="G157" s="139"/>
    </row>
    <row r="158" spans="1:11">
      <c r="B158" s="140"/>
      <c r="C158" s="142"/>
      <c r="G158" s="137"/>
      <c r="H158" s="143"/>
    </row>
    <row r="159" spans="1:11">
      <c r="J159" s="130"/>
      <c r="K159" s="130"/>
    </row>
    <row r="160" spans="1:11">
      <c r="A160" s="144"/>
      <c r="B160" s="144"/>
      <c r="C160" s="144"/>
      <c r="D160" s="144"/>
      <c r="E160" s="144"/>
      <c r="F160" s="144"/>
      <c r="G160" s="144"/>
      <c r="H160" s="144"/>
      <c r="J160" s="133"/>
      <c r="K160" s="133"/>
    </row>
    <row r="161" spans="1:11">
      <c r="I161" s="144"/>
      <c r="J161" s="130"/>
      <c r="K161" s="130"/>
    </row>
    <row r="162" spans="1:11">
      <c r="B162" s="135"/>
      <c r="D162" s="143"/>
      <c r="J162" s="130"/>
      <c r="K162" s="130"/>
    </row>
    <row r="163" spans="1:11">
      <c r="J163" s="130"/>
      <c r="K163" s="130"/>
    </row>
    <row r="164" spans="1:11">
      <c r="A164" s="144"/>
      <c r="B164" s="144"/>
      <c r="C164" s="144"/>
      <c r="D164" s="144"/>
      <c r="E164" s="144"/>
      <c r="F164" s="144"/>
      <c r="G164" s="144"/>
      <c r="H164" s="144"/>
      <c r="J164" s="133"/>
      <c r="K164" s="133"/>
    </row>
    <row r="165" spans="1:11">
      <c r="A165" s="130"/>
      <c r="B165" s="130"/>
      <c r="C165" s="130"/>
      <c r="D165" s="130"/>
      <c r="E165" s="130"/>
      <c r="F165" s="130"/>
      <c r="G165" s="130"/>
      <c r="H165" s="130"/>
      <c r="I165" s="144"/>
      <c r="J165" s="130"/>
      <c r="K165" s="130"/>
    </row>
    <row r="166" spans="1:11">
      <c r="A166" s="130"/>
      <c r="B166" s="130"/>
      <c r="C166" s="130"/>
      <c r="D166" s="130"/>
      <c r="E166" s="130"/>
      <c r="F166" s="130"/>
      <c r="G166" s="130"/>
      <c r="H166" s="130"/>
      <c r="I166" s="130"/>
      <c r="J166" s="130"/>
      <c r="K166" s="130"/>
    </row>
    <row r="167" spans="1:11">
      <c r="I167" s="130"/>
    </row>
  </sheetData>
  <mergeCells count="8">
    <mergeCell ref="A9:J9"/>
    <mergeCell ref="F45:G45"/>
    <mergeCell ref="E2:J2"/>
    <mergeCell ref="E3:I3"/>
    <mergeCell ref="A4:K4"/>
    <mergeCell ref="A5:K5"/>
    <mergeCell ref="A6:J6"/>
    <mergeCell ref="A7:J7"/>
  </mergeCells>
  <phoneticPr fontId="40" type="noConversion"/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171"/>
  <sheetViews>
    <sheetView topLeftCell="C61" workbookViewId="0">
      <selection activeCell="C71" sqref="C71:G71"/>
    </sheetView>
  </sheetViews>
  <sheetFormatPr defaultColWidth="12.5703125" defaultRowHeight="12"/>
  <cols>
    <col min="1" max="1" width="13.140625" style="1" customWidth="1"/>
    <col min="2" max="2" width="15.28515625" style="1" customWidth="1"/>
    <col min="3" max="3" width="12.42578125" style="1" customWidth="1"/>
    <col min="4" max="4" width="11.42578125" style="1" customWidth="1"/>
    <col min="5" max="5" width="8.42578125" style="1" customWidth="1"/>
    <col min="6" max="6" width="8.7109375" style="1" customWidth="1"/>
    <col min="7" max="7" width="32" style="1" customWidth="1"/>
    <col min="8" max="8" width="12.7109375" style="1" customWidth="1"/>
    <col min="9" max="9" width="14.140625" style="1" customWidth="1"/>
    <col min="10" max="10" width="16" style="1" customWidth="1"/>
    <col min="11" max="11" width="12.85546875" style="1" customWidth="1"/>
    <col min="12" max="16384" width="12.5703125" style="1"/>
  </cols>
  <sheetData>
    <row r="2" spans="1:11" ht="20.25">
      <c r="B2" s="2"/>
      <c r="C2" s="287"/>
      <c r="D2" s="287"/>
      <c r="E2" s="287"/>
      <c r="F2" s="287"/>
      <c r="G2" s="287"/>
      <c r="H2" s="287"/>
      <c r="I2" s="287"/>
      <c r="J2" s="287"/>
      <c r="K2" s="287"/>
    </row>
    <row r="3" spans="1:11" ht="20.25">
      <c r="B3" s="2"/>
      <c r="C3" s="167" t="s">
        <v>109</v>
      </c>
      <c r="D3" s="167"/>
      <c r="E3" s="167"/>
      <c r="F3" s="167"/>
      <c r="G3" s="167"/>
      <c r="H3" s="167"/>
      <c r="I3" s="3"/>
      <c r="J3" s="5"/>
      <c r="K3" s="5"/>
    </row>
    <row r="4" spans="1:11" ht="20.25">
      <c r="A4" s="6"/>
      <c r="B4" s="164"/>
      <c r="C4" s="252" t="s">
        <v>110</v>
      </c>
      <c r="D4" s="252"/>
      <c r="E4" s="252"/>
      <c r="F4" s="252"/>
      <c r="G4" s="252"/>
      <c r="H4" s="252"/>
      <c r="I4" s="252"/>
      <c r="J4" s="5"/>
      <c r="K4" s="5"/>
    </row>
    <row r="5" spans="1:11" ht="20.25">
      <c r="A5" s="6"/>
      <c r="B5" s="164"/>
      <c r="C5" s="165"/>
      <c r="D5" s="165"/>
      <c r="E5" s="165"/>
      <c r="F5" s="5"/>
      <c r="G5" s="5"/>
      <c r="H5" s="5"/>
      <c r="I5" s="5"/>
      <c r="J5" s="5"/>
      <c r="K5" s="5"/>
    </row>
    <row r="6" spans="1:11" ht="19.5" thickBot="1">
      <c r="A6" s="270" t="s">
        <v>111</v>
      </c>
      <c r="B6" s="271"/>
      <c r="C6" s="271"/>
      <c r="D6" s="272"/>
      <c r="E6" s="273"/>
      <c r="F6" s="271"/>
      <c r="G6" s="271"/>
      <c r="H6" s="271"/>
      <c r="I6" s="271"/>
      <c r="J6" s="271"/>
      <c r="K6" s="271"/>
    </row>
    <row r="7" spans="1:11" ht="22.5" customHeight="1" thickBot="1">
      <c r="A7" s="274" t="s">
        <v>3</v>
      </c>
      <c r="B7" s="275"/>
      <c r="C7" s="275"/>
      <c r="D7" s="276"/>
      <c r="E7" s="277"/>
      <c r="F7" s="275"/>
      <c r="G7" s="275"/>
      <c r="H7" s="275"/>
      <c r="I7" s="275"/>
      <c r="J7" s="275"/>
      <c r="K7" s="288"/>
    </row>
    <row r="8" spans="1:11" ht="20.25">
      <c r="A8" s="279" t="s">
        <v>4</v>
      </c>
      <c r="B8" s="280"/>
      <c r="C8" s="280"/>
      <c r="D8" s="281"/>
      <c r="E8" s="282"/>
      <c r="F8" s="280"/>
      <c r="G8" s="280"/>
      <c r="H8" s="280"/>
      <c r="I8" s="280"/>
      <c r="J8" s="283"/>
      <c r="K8" s="168"/>
    </row>
    <row r="9" spans="1:11" ht="20.25">
      <c r="A9" s="264" t="s">
        <v>112</v>
      </c>
      <c r="B9" s="265"/>
      <c r="C9" s="265"/>
      <c r="D9" s="266"/>
      <c r="E9" s="267"/>
      <c r="F9" s="265"/>
      <c r="G9" s="265"/>
      <c r="H9" s="265"/>
      <c r="I9" s="265"/>
      <c r="J9" s="268"/>
      <c r="K9" s="169" t="s">
        <v>6</v>
      </c>
    </row>
    <row r="10" spans="1:11" ht="15">
      <c r="A10" s="11"/>
      <c r="B10" s="12"/>
      <c r="C10" s="12"/>
      <c r="D10" s="13"/>
      <c r="E10" s="14"/>
      <c r="F10" s="12"/>
      <c r="G10" s="12"/>
      <c r="H10" s="12"/>
      <c r="I10" s="12"/>
      <c r="J10" s="12"/>
      <c r="K10" s="170"/>
    </row>
    <row r="11" spans="1:11" ht="21" thickBot="1">
      <c r="A11" s="243" t="s">
        <v>7</v>
      </c>
      <c r="B11" s="244"/>
      <c r="C11" s="244"/>
      <c r="D11" s="245"/>
      <c r="E11" s="246"/>
      <c r="F11" s="247"/>
      <c r="G11" s="247"/>
      <c r="H11" s="247"/>
      <c r="I11" s="247"/>
      <c r="J11" s="248"/>
      <c r="K11" s="171"/>
    </row>
    <row r="12" spans="1:11" ht="12.75">
      <c r="A12" s="17" t="s">
        <v>113</v>
      </c>
      <c r="B12" s="18"/>
      <c r="C12" s="18"/>
      <c r="D12" s="23"/>
      <c r="E12" s="19"/>
      <c r="F12" s="20"/>
      <c r="G12" s="20"/>
      <c r="H12" s="20"/>
      <c r="I12" s="20"/>
      <c r="J12" s="20"/>
      <c r="K12" s="21"/>
    </row>
    <row r="13" spans="1:11" ht="12.75">
      <c r="A13" s="22" t="s">
        <v>9</v>
      </c>
      <c r="B13" s="18"/>
      <c r="C13" s="18"/>
      <c r="D13" s="23"/>
      <c r="E13" s="23"/>
      <c r="F13" s="23"/>
      <c r="G13" s="23"/>
      <c r="H13" s="23"/>
      <c r="I13" s="23"/>
      <c r="J13" s="23"/>
      <c r="K13" s="24"/>
    </row>
    <row r="14" spans="1:11" ht="12.75">
      <c r="A14" s="25"/>
      <c r="B14" s="23"/>
      <c r="C14" s="23"/>
      <c r="D14" s="23"/>
      <c r="E14" s="23"/>
      <c r="F14" s="23"/>
      <c r="G14" s="23"/>
      <c r="H14" s="23"/>
      <c r="I14" s="26"/>
      <c r="J14" s="23"/>
      <c r="K14" s="24"/>
    </row>
    <row r="15" spans="1:11" ht="15.75">
      <c r="A15" s="25" t="s">
        <v>10</v>
      </c>
      <c r="B15" s="27" t="s">
        <v>11</v>
      </c>
      <c r="C15" s="23"/>
      <c r="D15" s="23"/>
      <c r="E15" s="23"/>
      <c r="F15" s="23"/>
      <c r="G15" s="23"/>
      <c r="H15" s="23"/>
      <c r="I15" s="26"/>
      <c r="J15" s="23"/>
      <c r="K15" s="24"/>
    </row>
    <row r="16" spans="1:11" ht="12.75">
      <c r="A16" s="25"/>
      <c r="B16" s="23"/>
      <c r="C16" s="28"/>
      <c r="D16" s="23"/>
      <c r="E16" s="23"/>
      <c r="F16" s="23"/>
      <c r="G16" s="23"/>
      <c r="H16" s="23"/>
      <c r="I16" s="23"/>
      <c r="J16" s="23"/>
      <c r="K16" s="24"/>
    </row>
    <row r="17" spans="1:11" ht="12.75">
      <c r="A17" s="29" t="s">
        <v>12</v>
      </c>
      <c r="B17" s="30">
        <v>0.5</v>
      </c>
      <c r="C17" s="31" t="s">
        <v>114</v>
      </c>
      <c r="D17" s="30" t="s">
        <v>115</v>
      </c>
      <c r="E17" s="32"/>
      <c r="F17" s="33"/>
      <c r="G17" s="34"/>
      <c r="H17" s="34"/>
      <c r="I17" s="34"/>
      <c r="J17" s="34"/>
      <c r="K17" s="24"/>
    </row>
    <row r="18" spans="1:11" ht="12.75">
      <c r="A18" s="35"/>
      <c r="B18" s="36"/>
      <c r="C18" s="36"/>
      <c r="D18" s="36"/>
      <c r="E18" s="36"/>
      <c r="F18" s="36"/>
      <c r="G18" s="36"/>
      <c r="H18" s="36"/>
      <c r="I18" s="37" t="s">
        <v>15</v>
      </c>
      <c r="J18" s="38"/>
      <c r="K18" s="39"/>
    </row>
    <row r="19" spans="1:11" ht="12.75">
      <c r="A19" s="40" t="s">
        <v>16</v>
      </c>
      <c r="B19" s="41" t="s">
        <v>17</v>
      </c>
      <c r="C19" s="41" t="s">
        <v>18</v>
      </c>
      <c r="D19" s="41" t="s">
        <v>17</v>
      </c>
      <c r="E19" s="41" t="s">
        <v>19</v>
      </c>
      <c r="F19" s="41" t="s">
        <v>20</v>
      </c>
      <c r="G19" s="41" t="s">
        <v>21</v>
      </c>
      <c r="H19" s="41" t="s">
        <v>22</v>
      </c>
      <c r="I19" s="41" t="s">
        <v>23</v>
      </c>
      <c r="J19" s="42" t="s">
        <v>24</v>
      </c>
      <c r="K19" s="43"/>
    </row>
    <row r="20" spans="1:11" ht="12.75">
      <c r="A20" s="44"/>
      <c r="B20" s="45"/>
      <c r="C20" s="45"/>
      <c r="D20" s="45"/>
      <c r="E20" s="45"/>
      <c r="F20" s="45"/>
      <c r="G20" s="45"/>
      <c r="H20" s="45"/>
      <c r="I20" s="46" t="s">
        <v>25</v>
      </c>
      <c r="J20" s="47"/>
      <c r="K20" s="39"/>
    </row>
    <row r="21" spans="1:11" ht="12.75">
      <c r="A21" s="48"/>
      <c r="B21" s="49"/>
      <c r="C21" s="49"/>
      <c r="D21" s="49"/>
      <c r="E21" s="49"/>
      <c r="F21" s="49"/>
      <c r="G21" s="49"/>
      <c r="H21" s="49"/>
      <c r="I21" s="49"/>
      <c r="J21" s="50"/>
      <c r="K21" s="24"/>
    </row>
    <row r="22" spans="1:11" ht="12.75">
      <c r="A22" s="51"/>
      <c r="B22" s="49"/>
      <c r="C22" s="52"/>
      <c r="D22" s="49"/>
      <c r="E22" s="53">
        <v>1</v>
      </c>
      <c r="F22" s="54" t="s">
        <v>26</v>
      </c>
      <c r="G22" s="54" t="s">
        <v>27</v>
      </c>
      <c r="H22" s="55">
        <f>E22</f>
        <v>1</v>
      </c>
      <c r="I22" s="56">
        <v>1602.86</v>
      </c>
      <c r="J22" s="57">
        <f>(H22*I22)</f>
        <v>1602.86</v>
      </c>
      <c r="K22" s="58">
        <f t="shared" ref="K22:K37" si="0">J22/J$62</f>
        <v>0.26287224246026641</v>
      </c>
    </row>
    <row r="23" spans="1:11" ht="12.75">
      <c r="A23" s="60">
        <v>1.6</v>
      </c>
      <c r="B23" s="41" t="s">
        <v>28</v>
      </c>
      <c r="C23" s="52">
        <v>220</v>
      </c>
      <c r="D23" s="41" t="s">
        <v>29</v>
      </c>
      <c r="E23" s="53">
        <v>15</v>
      </c>
      <c r="F23" s="54" t="s">
        <v>30</v>
      </c>
      <c r="G23" s="54" t="s">
        <v>31</v>
      </c>
      <c r="H23" s="55">
        <f>A23</f>
        <v>1.6</v>
      </c>
      <c r="I23" s="61">
        <f>I22/C23*H23</f>
        <v>11.657163636363636</v>
      </c>
      <c r="J23" s="57">
        <f>E23*I23</f>
        <v>174.85745454545454</v>
      </c>
      <c r="K23" s="58">
        <f t="shared" si="0"/>
        <v>2.8676971904756338E-2</v>
      </c>
    </row>
    <row r="24" spans="1:11" ht="12.75">
      <c r="A24" s="60">
        <v>2</v>
      </c>
      <c r="B24" s="41" t="s">
        <v>28</v>
      </c>
      <c r="C24" s="52">
        <v>220</v>
      </c>
      <c r="D24" s="41" t="s">
        <v>29</v>
      </c>
      <c r="E24" s="53">
        <v>12</v>
      </c>
      <c r="F24" s="54" t="s">
        <v>32</v>
      </c>
      <c r="G24" s="54" t="s">
        <v>33</v>
      </c>
      <c r="H24" s="55">
        <f>A24</f>
        <v>2</v>
      </c>
      <c r="I24" s="61">
        <f>I22/C24*H24</f>
        <v>14.571454545454545</v>
      </c>
      <c r="J24" s="57">
        <f>E24*I24</f>
        <v>174.85745454545454</v>
      </c>
      <c r="K24" s="58">
        <f t="shared" si="0"/>
        <v>2.8676971904756338E-2</v>
      </c>
    </row>
    <row r="25" spans="1:11" ht="12.75">
      <c r="A25" s="60"/>
      <c r="B25" s="41"/>
      <c r="C25" s="52"/>
      <c r="D25" s="41"/>
      <c r="E25" s="53"/>
      <c r="F25" s="54"/>
      <c r="G25" s="54"/>
      <c r="H25" s="55"/>
      <c r="I25" s="61"/>
      <c r="J25" s="57"/>
      <c r="K25" s="58"/>
    </row>
    <row r="26" spans="1:11" ht="12.75">
      <c r="A26" s="62">
        <v>0.3</v>
      </c>
      <c r="B26" s="41" t="s">
        <v>28</v>
      </c>
      <c r="C26" s="52" t="s">
        <v>34</v>
      </c>
      <c r="D26" s="63" t="s">
        <v>35</v>
      </c>
      <c r="E26" s="53">
        <f>E22</f>
        <v>1</v>
      </c>
      <c r="F26" s="54" t="s">
        <v>36</v>
      </c>
      <c r="G26" s="54" t="s">
        <v>37</v>
      </c>
      <c r="H26" s="55">
        <f>A26</f>
        <v>0.3</v>
      </c>
      <c r="I26" s="56">
        <f>I22</f>
        <v>1602.86</v>
      </c>
      <c r="J26" s="57">
        <f>I26*H26*E26</f>
        <v>480.85799999999995</v>
      </c>
      <c r="K26" s="58">
        <f t="shared" si="0"/>
        <v>7.8861672738079924E-2</v>
      </c>
    </row>
    <row r="27" spans="1:11" ht="12.75">
      <c r="A27" s="60">
        <v>0.69920000000000004</v>
      </c>
      <c r="B27" s="41" t="s">
        <v>38</v>
      </c>
      <c r="C27" s="52" t="s">
        <v>34</v>
      </c>
      <c r="D27" s="63" t="s">
        <v>35</v>
      </c>
      <c r="E27" s="41" t="s">
        <v>39</v>
      </c>
      <c r="F27" s="54" t="s">
        <v>40</v>
      </c>
      <c r="G27" s="63" t="s">
        <v>41</v>
      </c>
      <c r="H27" s="65">
        <f>A27</f>
        <v>0.69920000000000004</v>
      </c>
      <c r="I27" s="52">
        <f>SUM(J22:J26)</f>
        <v>2433.4329090909091</v>
      </c>
      <c r="J27" s="66">
        <f>(I27*H27)</f>
        <v>1701.4562900363637</v>
      </c>
      <c r="K27" s="58">
        <f t="shared" si="0"/>
        <v>0.27904223101829506</v>
      </c>
    </row>
    <row r="28" spans="1:11" ht="12.75">
      <c r="A28" s="67">
        <v>1</v>
      </c>
      <c r="B28" s="41" t="s">
        <v>42</v>
      </c>
      <c r="C28" s="52">
        <v>1</v>
      </c>
      <c r="D28" s="41" t="s">
        <v>43</v>
      </c>
      <c r="E28" s="68">
        <f>E26</f>
        <v>1</v>
      </c>
      <c r="F28" s="54" t="s">
        <v>44</v>
      </c>
      <c r="G28" s="63" t="s">
        <v>45</v>
      </c>
      <c r="H28" s="69">
        <f t="shared" ref="H28:H36" si="1">E28</f>
        <v>1</v>
      </c>
      <c r="I28" s="61">
        <v>112.9</v>
      </c>
      <c r="J28" s="66">
        <f>(+I28*H28)*A28/C28</f>
        <v>112.9</v>
      </c>
      <c r="K28" s="58">
        <f t="shared" si="0"/>
        <v>1.851582557039547E-2</v>
      </c>
    </row>
    <row r="29" spans="1:11" ht="12.75">
      <c r="A29" s="67">
        <v>1</v>
      </c>
      <c r="B29" s="41" t="s">
        <v>42</v>
      </c>
      <c r="C29" s="52">
        <v>1</v>
      </c>
      <c r="D29" s="41" t="s">
        <v>43</v>
      </c>
      <c r="E29" s="68">
        <f>E22</f>
        <v>1</v>
      </c>
      <c r="F29" s="54" t="s">
        <v>46</v>
      </c>
      <c r="G29" s="63" t="s">
        <v>47</v>
      </c>
      <c r="H29" s="69">
        <f t="shared" si="1"/>
        <v>1</v>
      </c>
      <c r="I29" s="61">
        <f>15.99*15.5</f>
        <v>247.845</v>
      </c>
      <c r="J29" s="66">
        <f>(+I29*H29)*A29/C29</f>
        <v>247.845</v>
      </c>
      <c r="K29" s="58">
        <f t="shared" si="0"/>
        <v>4.0647075185958059E-2</v>
      </c>
    </row>
    <row r="30" spans="1:11" ht="12.75">
      <c r="A30" s="67">
        <v>1</v>
      </c>
      <c r="B30" s="41" t="s">
        <v>42</v>
      </c>
      <c r="C30" s="52">
        <v>1</v>
      </c>
      <c r="D30" s="41" t="s">
        <v>43</v>
      </c>
      <c r="E30" s="68">
        <f>E22</f>
        <v>1</v>
      </c>
      <c r="F30" s="54" t="s">
        <v>48</v>
      </c>
      <c r="G30" s="63" t="s">
        <v>49</v>
      </c>
      <c r="H30" s="69">
        <f>E30</f>
        <v>1</v>
      </c>
      <c r="I30" s="61">
        <f>I29*0.1</f>
        <v>24.784500000000001</v>
      </c>
      <c r="J30" s="66">
        <f>(+I30*H30)*A30/C30</f>
        <v>24.784500000000001</v>
      </c>
      <c r="K30" s="58">
        <f t="shared" si="0"/>
        <v>4.0647075185958059E-3</v>
      </c>
    </row>
    <row r="31" spans="1:11" ht="12.75">
      <c r="A31" s="67">
        <v>1</v>
      </c>
      <c r="B31" s="41" t="s">
        <v>42</v>
      </c>
      <c r="C31" s="52">
        <v>6</v>
      </c>
      <c r="D31" s="41" t="s">
        <v>43</v>
      </c>
      <c r="E31" s="68">
        <f>E28</f>
        <v>1</v>
      </c>
      <c r="F31" s="54" t="s">
        <v>50</v>
      </c>
      <c r="G31" s="63" t="s">
        <v>51</v>
      </c>
      <c r="H31" s="69">
        <f t="shared" si="1"/>
        <v>1</v>
      </c>
      <c r="I31" s="61">
        <v>351.36</v>
      </c>
      <c r="J31" s="66">
        <f>(I31*H31*A31)/C31</f>
        <v>58.56</v>
      </c>
      <c r="K31" s="58">
        <f t="shared" si="0"/>
        <v>9.6039570009066304E-3</v>
      </c>
    </row>
    <row r="32" spans="1:11" ht="12.75">
      <c r="A32" s="67">
        <v>1</v>
      </c>
      <c r="B32" s="41" t="s">
        <v>52</v>
      </c>
      <c r="C32" s="52">
        <v>1</v>
      </c>
      <c r="D32" s="41" t="s">
        <v>53</v>
      </c>
      <c r="E32" s="68">
        <f>E22</f>
        <v>1</v>
      </c>
      <c r="F32" s="54" t="s">
        <v>54</v>
      </c>
      <c r="G32" s="63" t="s">
        <v>55</v>
      </c>
      <c r="H32" s="69">
        <f t="shared" si="1"/>
        <v>1</v>
      </c>
      <c r="I32" s="61">
        <v>91.08</v>
      </c>
      <c r="J32" s="66">
        <f>(+I32*H32)*A32*C32</f>
        <v>91.08</v>
      </c>
      <c r="K32" s="58">
        <f t="shared" si="0"/>
        <v>1.4937301974770762E-2</v>
      </c>
    </row>
    <row r="33" spans="1:11" ht="12.75">
      <c r="A33" s="67">
        <v>1</v>
      </c>
      <c r="B33" s="41" t="s">
        <v>42</v>
      </c>
      <c r="C33" s="52">
        <v>1</v>
      </c>
      <c r="D33" s="41" t="s">
        <v>43</v>
      </c>
      <c r="E33" s="68">
        <f>E32</f>
        <v>1</v>
      </c>
      <c r="F33" s="54" t="s">
        <v>56</v>
      </c>
      <c r="G33" s="63" t="s">
        <v>57</v>
      </c>
      <c r="H33" s="69">
        <f t="shared" si="1"/>
        <v>1</v>
      </c>
      <c r="I33" s="61">
        <f>11.67</f>
        <v>11.67</v>
      </c>
      <c r="J33" s="66">
        <f>(I33*H33*A33)/C33</f>
        <v>11.67</v>
      </c>
      <c r="K33" s="58">
        <f t="shared" si="0"/>
        <v>1.9139033162667413E-3</v>
      </c>
    </row>
    <row r="34" spans="1:11" ht="12.75">
      <c r="A34" s="67">
        <v>1</v>
      </c>
      <c r="B34" s="41" t="s">
        <v>42</v>
      </c>
      <c r="C34" s="52">
        <v>1</v>
      </c>
      <c r="D34" s="41" t="s">
        <v>43</v>
      </c>
      <c r="E34" s="53">
        <f>E22</f>
        <v>1</v>
      </c>
      <c r="F34" s="54" t="s">
        <v>58</v>
      </c>
      <c r="G34" s="54" t="s">
        <v>59</v>
      </c>
      <c r="H34" s="55">
        <f t="shared" si="1"/>
        <v>1</v>
      </c>
      <c r="I34" s="56">
        <f>2.6*2*15.5*E22</f>
        <v>80.600000000000009</v>
      </c>
      <c r="J34" s="66">
        <f>(+I34/C34)*H34</f>
        <v>80.600000000000009</v>
      </c>
      <c r="K34" s="58">
        <f t="shared" si="0"/>
        <v>1.3218561036083923E-2</v>
      </c>
    </row>
    <row r="35" spans="1:11" ht="12.75">
      <c r="A35" s="67">
        <v>1</v>
      </c>
      <c r="B35" s="41" t="s">
        <v>42</v>
      </c>
      <c r="C35" s="52">
        <v>1</v>
      </c>
      <c r="D35" s="41" t="s">
        <v>43</v>
      </c>
      <c r="E35" s="53">
        <f>E22</f>
        <v>1</v>
      </c>
      <c r="F35" s="54" t="s">
        <v>60</v>
      </c>
      <c r="G35" s="54" t="s">
        <v>61</v>
      </c>
      <c r="H35" s="55">
        <f t="shared" si="1"/>
        <v>1</v>
      </c>
      <c r="I35" s="56">
        <f>-(I22*6%)</f>
        <v>-96.171599999999984</v>
      </c>
      <c r="J35" s="66">
        <f>(+I35/C35)*H35</f>
        <v>-96.171599999999984</v>
      </c>
      <c r="K35" s="58">
        <f t="shared" si="0"/>
        <v>-1.5772334547615983E-2</v>
      </c>
    </row>
    <row r="36" spans="1:11" ht="12.75">
      <c r="A36" s="67">
        <v>1</v>
      </c>
      <c r="B36" s="41" t="s">
        <v>42</v>
      </c>
      <c r="C36" s="68">
        <v>60</v>
      </c>
      <c r="D36" s="41" t="s">
        <v>43</v>
      </c>
      <c r="E36" s="53">
        <f>E26</f>
        <v>1</v>
      </c>
      <c r="F36" s="54" t="s">
        <v>62</v>
      </c>
      <c r="G36" s="54" t="s">
        <v>63</v>
      </c>
      <c r="H36" s="55">
        <f t="shared" si="1"/>
        <v>1</v>
      </c>
      <c r="I36" s="56">
        <v>159.24</v>
      </c>
      <c r="J36" s="66">
        <f>(+I36/C36)*H36</f>
        <v>2.6540000000000004</v>
      </c>
      <c r="K36" s="58">
        <f t="shared" si="0"/>
        <v>4.3526130260256491E-4</v>
      </c>
    </row>
    <row r="37" spans="1:11" ht="12.75">
      <c r="A37" s="67">
        <v>1</v>
      </c>
      <c r="B37" s="41" t="s">
        <v>42</v>
      </c>
      <c r="C37" s="68">
        <v>60</v>
      </c>
      <c r="D37" s="41" t="s">
        <v>64</v>
      </c>
      <c r="E37" s="53">
        <f>E22</f>
        <v>1</v>
      </c>
      <c r="F37" s="54" t="s">
        <v>65</v>
      </c>
      <c r="G37" s="54" t="s">
        <v>66</v>
      </c>
      <c r="H37" s="55">
        <f>A37/C37</f>
        <v>1.6666666666666666E-2</v>
      </c>
      <c r="I37" s="56">
        <f>1000</f>
        <v>1000</v>
      </c>
      <c r="J37" s="57">
        <f>(H37*I37)*E37</f>
        <v>16.666666666666668</v>
      </c>
      <c r="K37" s="58">
        <f t="shared" si="0"/>
        <v>2.7333666327716962E-3</v>
      </c>
    </row>
    <row r="38" spans="1:11" ht="12.75">
      <c r="A38" s="67"/>
      <c r="B38" s="41"/>
      <c r="C38" s="68"/>
      <c r="D38" s="41"/>
      <c r="E38" s="53"/>
      <c r="F38" s="63"/>
      <c r="G38" s="54"/>
      <c r="H38" s="55"/>
      <c r="I38" s="56"/>
      <c r="J38" s="66"/>
      <c r="K38" s="58"/>
    </row>
    <row r="39" spans="1:11" ht="12.75">
      <c r="A39" s="67"/>
      <c r="B39" s="41"/>
      <c r="C39" s="68"/>
      <c r="D39" s="41"/>
      <c r="E39" s="53"/>
      <c r="F39" s="63"/>
      <c r="G39" s="54"/>
      <c r="H39" s="55"/>
      <c r="I39" s="56"/>
      <c r="J39" s="57"/>
      <c r="K39" s="58"/>
    </row>
    <row r="40" spans="1:11" ht="12.75">
      <c r="A40" s="67"/>
      <c r="B40" s="41"/>
      <c r="C40" s="68"/>
      <c r="D40" s="41"/>
      <c r="E40" s="53"/>
      <c r="F40" s="63"/>
      <c r="G40" s="54"/>
      <c r="H40" s="55"/>
      <c r="I40" s="56"/>
      <c r="J40" s="57"/>
      <c r="K40" s="58"/>
    </row>
    <row r="41" spans="1:11" ht="12.75">
      <c r="A41" s="48"/>
      <c r="B41" s="49"/>
      <c r="C41" s="71"/>
      <c r="D41" s="49"/>
      <c r="E41" s="49"/>
      <c r="F41" s="49"/>
      <c r="G41" s="49"/>
      <c r="H41" s="49"/>
      <c r="I41" s="71"/>
      <c r="J41" s="73"/>
      <c r="K41" s="58"/>
    </row>
    <row r="42" spans="1:11" ht="12.75">
      <c r="A42" s="74"/>
      <c r="B42" s="75"/>
      <c r="C42" s="46"/>
      <c r="D42" s="75"/>
      <c r="E42" s="75"/>
      <c r="F42" s="112" t="s">
        <v>67</v>
      </c>
      <c r="G42" s="147" t="s">
        <v>68</v>
      </c>
      <c r="H42" s="78"/>
      <c r="I42" s="78"/>
      <c r="J42" s="79">
        <f>SUM(J22:J41)</f>
        <v>4685.4777657939412</v>
      </c>
      <c r="K42" s="80">
        <f>J42/J62</f>
        <v>0.76842771501689</v>
      </c>
    </row>
    <row r="43" spans="1:11" ht="12.75">
      <c r="A43" s="81"/>
      <c r="B43" s="82"/>
      <c r="C43" s="82"/>
      <c r="D43" s="82"/>
      <c r="E43" s="82"/>
      <c r="F43" s="83"/>
      <c r="G43" s="83"/>
      <c r="H43" s="83"/>
      <c r="I43" s="83"/>
      <c r="J43" s="84"/>
      <c r="K43" s="85"/>
    </row>
    <row r="44" spans="1:11" ht="20.25">
      <c r="A44" s="86" t="s">
        <v>69</v>
      </c>
      <c r="B44" s="87"/>
      <c r="C44" s="87"/>
      <c r="D44" s="87"/>
      <c r="E44" s="87"/>
      <c r="F44" s="87"/>
      <c r="G44" s="87"/>
      <c r="H44" s="87"/>
      <c r="I44" s="87"/>
      <c r="J44" s="87"/>
      <c r="K44" s="88"/>
    </row>
    <row r="45" spans="1:11" ht="20.25">
      <c r="A45" s="81"/>
      <c r="B45" s="82"/>
      <c r="C45" s="82"/>
      <c r="D45" s="82"/>
      <c r="E45" s="82"/>
      <c r="F45" s="82"/>
      <c r="G45" s="89"/>
      <c r="H45" s="82"/>
      <c r="I45" s="82"/>
      <c r="J45" s="82"/>
      <c r="K45" s="10"/>
    </row>
    <row r="46" spans="1:11" ht="12.75">
      <c r="A46" s="90"/>
      <c r="B46" s="91"/>
      <c r="C46" s="92"/>
      <c r="D46" s="92"/>
      <c r="E46" s="92"/>
      <c r="F46" s="93"/>
      <c r="G46" s="94"/>
      <c r="H46" s="36"/>
      <c r="I46" s="37" t="s">
        <v>15</v>
      </c>
      <c r="J46" s="95"/>
      <c r="K46" s="24"/>
    </row>
    <row r="47" spans="1:11" ht="12.75">
      <c r="A47" s="81"/>
      <c r="B47" s="96"/>
      <c r="C47" s="41" t="s">
        <v>16</v>
      </c>
      <c r="D47" s="41" t="s">
        <v>17</v>
      </c>
      <c r="E47" s="41" t="s">
        <v>20</v>
      </c>
      <c r="F47" s="249" t="s">
        <v>21</v>
      </c>
      <c r="G47" s="250"/>
      <c r="H47" s="41" t="s">
        <v>22</v>
      </c>
      <c r="I47" s="41" t="s">
        <v>23</v>
      </c>
      <c r="J47" s="42" t="s">
        <v>24</v>
      </c>
      <c r="K47" s="24"/>
    </row>
    <row r="48" spans="1:11" ht="12.75">
      <c r="A48" s="81"/>
      <c r="B48" s="96"/>
      <c r="C48" s="75"/>
      <c r="D48" s="75"/>
      <c r="E48" s="75"/>
      <c r="F48" s="97"/>
      <c r="G48" s="34"/>
      <c r="H48" s="45"/>
      <c r="I48" s="46" t="s">
        <v>25</v>
      </c>
      <c r="J48" s="97"/>
      <c r="K48" s="98"/>
    </row>
    <row r="49" spans="1:11" ht="12.75">
      <c r="A49" s="81"/>
      <c r="B49" s="96"/>
      <c r="C49" s="49"/>
      <c r="D49" s="49"/>
      <c r="E49" s="63" t="s">
        <v>70</v>
      </c>
      <c r="F49" s="148" t="s">
        <v>71</v>
      </c>
      <c r="G49" s="100"/>
      <c r="H49" s="101"/>
      <c r="I49" s="52">
        <f>J42</f>
        <v>4685.4777657939412</v>
      </c>
      <c r="J49" s="102">
        <f>J42</f>
        <v>4685.4777657939412</v>
      </c>
      <c r="K49" s="24"/>
    </row>
    <row r="50" spans="1:11" ht="12.75">
      <c r="A50" s="81"/>
      <c r="B50" s="96"/>
      <c r="C50" s="52">
        <v>3</v>
      </c>
      <c r="D50" s="41" t="s">
        <v>6</v>
      </c>
      <c r="E50" s="63" t="s">
        <v>72</v>
      </c>
      <c r="F50" s="103" t="s">
        <v>73</v>
      </c>
      <c r="G50" s="104"/>
      <c r="H50" s="105">
        <f>(C50/100)</f>
        <v>0.03</v>
      </c>
      <c r="I50" s="71"/>
      <c r="J50" s="66">
        <f>(+J49*H50)</f>
        <v>140.56433297381824</v>
      </c>
      <c r="K50" s="58">
        <f>J50/J62</f>
        <v>2.3052831450506701E-2</v>
      </c>
    </row>
    <row r="51" spans="1:11" ht="12.75">
      <c r="A51" s="81"/>
      <c r="B51" s="96"/>
      <c r="C51" s="52">
        <v>1.5</v>
      </c>
      <c r="D51" s="41" t="s">
        <v>6</v>
      </c>
      <c r="E51" s="63" t="s">
        <v>74</v>
      </c>
      <c r="F51" s="103" t="s">
        <v>75</v>
      </c>
      <c r="G51" s="104"/>
      <c r="H51" s="105">
        <f>(C51/100)</f>
        <v>1.4999999999999999E-2</v>
      </c>
      <c r="I51" s="71"/>
      <c r="J51" s="66">
        <f>(+J49*H51)</f>
        <v>70.282166486909119</v>
      </c>
      <c r="K51" s="58">
        <f>J51/J62</f>
        <v>1.152641572525335E-2</v>
      </c>
    </row>
    <row r="52" spans="1:11" ht="12.75">
      <c r="A52" s="81"/>
      <c r="B52" s="96"/>
      <c r="C52" s="52" t="s">
        <v>34</v>
      </c>
      <c r="D52" s="49"/>
      <c r="E52" s="49"/>
      <c r="F52" s="50"/>
      <c r="G52" s="82"/>
      <c r="H52" s="105"/>
      <c r="I52" s="52"/>
      <c r="J52" s="66"/>
      <c r="K52" s="106"/>
    </row>
    <row r="53" spans="1:11" ht="12.75">
      <c r="A53" s="81"/>
      <c r="B53" s="96"/>
      <c r="C53" s="107"/>
      <c r="D53" s="49"/>
      <c r="E53" s="63" t="s">
        <v>76</v>
      </c>
      <c r="F53" s="103" t="s">
        <v>77</v>
      </c>
      <c r="G53" s="82"/>
      <c r="H53" s="105"/>
      <c r="I53" s="71"/>
      <c r="J53" s="66">
        <f>SUM(J49:J51)</f>
        <v>4896.3242652546687</v>
      </c>
      <c r="K53" s="58"/>
    </row>
    <row r="54" spans="1:11" ht="12.75">
      <c r="A54" s="81"/>
      <c r="B54" s="96"/>
      <c r="C54" s="52">
        <v>0</v>
      </c>
      <c r="D54" s="41" t="s">
        <v>6</v>
      </c>
      <c r="E54" s="63" t="s">
        <v>78</v>
      </c>
      <c r="F54" s="103" t="s">
        <v>79</v>
      </c>
      <c r="G54" s="104"/>
      <c r="H54" s="105">
        <f>(C54/100)</f>
        <v>0</v>
      </c>
      <c r="I54" s="108">
        <f>J53</f>
        <v>4896.3242652546687</v>
      </c>
      <c r="J54" s="66">
        <f>(+J53*H54)</f>
        <v>0</v>
      </c>
      <c r="K54" s="58">
        <f>J54/J62</f>
        <v>0</v>
      </c>
    </row>
    <row r="55" spans="1:11" ht="12.75">
      <c r="A55" s="81"/>
      <c r="B55" s="96"/>
      <c r="C55" s="52" t="s">
        <v>34</v>
      </c>
      <c r="D55" s="49"/>
      <c r="E55" s="49"/>
      <c r="F55" s="50"/>
      <c r="G55" s="82"/>
      <c r="H55" s="105"/>
      <c r="I55" s="52"/>
      <c r="J55" s="66"/>
      <c r="K55" s="106"/>
    </row>
    <row r="56" spans="1:11" ht="12.75">
      <c r="A56" s="81"/>
      <c r="B56" s="96"/>
      <c r="C56" s="52" t="s">
        <v>34</v>
      </c>
      <c r="D56" s="49"/>
      <c r="E56" s="63" t="s">
        <v>80</v>
      </c>
      <c r="F56" s="103" t="s">
        <v>81</v>
      </c>
      <c r="G56" s="82"/>
      <c r="H56" s="105"/>
      <c r="I56" s="71"/>
      <c r="J56" s="66">
        <f>SUM(J53:J54)</f>
        <v>4896.3242652546687</v>
      </c>
      <c r="K56" s="106"/>
    </row>
    <row r="57" spans="1:11" ht="12.75">
      <c r="A57" s="81"/>
      <c r="B57" s="96"/>
      <c r="C57" s="52">
        <v>13.47</v>
      </c>
      <c r="D57" s="41" t="s">
        <v>6</v>
      </c>
      <c r="E57" s="63" t="s">
        <v>82</v>
      </c>
      <c r="F57" s="103" t="s">
        <v>83</v>
      </c>
      <c r="G57" s="104"/>
      <c r="H57" s="105">
        <f>(C57/100)</f>
        <v>0.13470000000000001</v>
      </c>
      <c r="I57" s="108">
        <f>J56</f>
        <v>4896.3242652546687</v>
      </c>
      <c r="J57" s="66">
        <f>(+J56*H57)</f>
        <v>659.5348785298039</v>
      </c>
      <c r="K57" s="58">
        <f>J57/J62</f>
        <v>0.10816503780734997</v>
      </c>
    </row>
    <row r="58" spans="1:11" ht="12.75">
      <c r="A58" s="81"/>
      <c r="B58" s="96"/>
      <c r="C58" s="52" t="s">
        <v>34</v>
      </c>
      <c r="D58" s="49"/>
      <c r="E58" s="49"/>
      <c r="F58" s="50"/>
      <c r="G58" s="82"/>
      <c r="H58" s="105"/>
      <c r="I58" s="71"/>
      <c r="J58" s="66"/>
      <c r="K58" s="106"/>
    </row>
    <row r="59" spans="1:11" ht="12.75">
      <c r="A59" s="81"/>
      <c r="B59" s="96"/>
      <c r="C59" s="52" t="s">
        <v>34</v>
      </c>
      <c r="D59" s="49"/>
      <c r="E59" s="63" t="s">
        <v>84</v>
      </c>
      <c r="F59" s="103" t="s">
        <v>85</v>
      </c>
      <c r="G59" s="82"/>
      <c r="H59" s="105"/>
      <c r="I59" s="71"/>
      <c r="J59" s="66">
        <f>SUM(J56:J57)</f>
        <v>5555.8591437844725</v>
      </c>
      <c r="K59" s="106"/>
    </row>
    <row r="60" spans="1:11" ht="12.75">
      <c r="A60" s="81"/>
      <c r="B60" s="96"/>
      <c r="C60" s="61">
        <f>(15%*C57)+(9%*C57)+3.65+2</f>
        <v>8.8827999999999996</v>
      </c>
      <c r="D60" s="41" t="s">
        <v>6</v>
      </c>
      <c r="E60" s="63" t="s">
        <v>86</v>
      </c>
      <c r="F60" s="103" t="s">
        <v>87</v>
      </c>
      <c r="G60" s="104"/>
      <c r="H60" s="105">
        <f>(C60/100)</f>
        <v>8.882799999999999E-2</v>
      </c>
      <c r="I60" s="71"/>
      <c r="J60" s="66">
        <f>(+J62*H60)</f>
        <v>541.62754784397134</v>
      </c>
      <c r="K60" s="58">
        <f>J60/J62</f>
        <v>8.882799999999999E-2</v>
      </c>
    </row>
    <row r="61" spans="1:11" ht="13.5" thickBot="1">
      <c r="A61" s="81"/>
      <c r="B61" s="96"/>
      <c r="C61" s="52" t="s">
        <v>34</v>
      </c>
      <c r="D61" s="49"/>
      <c r="E61" s="49"/>
      <c r="F61" s="50"/>
      <c r="G61" s="82"/>
      <c r="H61" s="71"/>
      <c r="I61" s="71"/>
      <c r="J61" s="66"/>
      <c r="K61" s="106"/>
    </row>
    <row r="62" spans="1:11" ht="13.5" thickBot="1">
      <c r="A62" s="109"/>
      <c r="B62" s="110"/>
      <c r="C62" s="111" t="s">
        <v>34</v>
      </c>
      <c r="D62" s="75"/>
      <c r="E62" s="112" t="s">
        <v>88</v>
      </c>
      <c r="F62" s="147" t="s">
        <v>89</v>
      </c>
      <c r="G62" s="172"/>
      <c r="H62" s="172"/>
      <c r="I62" s="172"/>
      <c r="J62" s="173">
        <f>J59/(1-H60)</f>
        <v>6097.4866916284436</v>
      </c>
      <c r="K62" s="116">
        <f>J62/J62</f>
        <v>1</v>
      </c>
    </row>
    <row r="63" spans="1:11" ht="25.5" customHeight="1" thickBot="1">
      <c r="A63" s="284" t="s">
        <v>116</v>
      </c>
      <c r="B63" s="285"/>
      <c r="C63" s="285"/>
      <c r="D63" s="285"/>
      <c r="E63" s="285"/>
      <c r="F63" s="285"/>
      <c r="G63" s="285"/>
      <c r="H63" s="285"/>
      <c r="I63" s="286"/>
      <c r="J63" s="174">
        <f>(J62/C23)*12</f>
        <v>332.59018317973329</v>
      </c>
    </row>
    <row r="64" spans="1:11">
      <c r="A64" s="120"/>
      <c r="C64" s="120"/>
      <c r="D64" s="130"/>
      <c r="E64" s="130"/>
      <c r="F64" s="130"/>
      <c r="G64" s="120"/>
    </row>
    <row r="65" spans="1:11" ht="15">
      <c r="A65" s="117" t="s">
        <v>90</v>
      </c>
      <c r="B65" s="117"/>
      <c r="C65" s="118" t="s">
        <v>91</v>
      </c>
      <c r="D65" s="117"/>
      <c r="E65" s="117"/>
      <c r="F65" s="117"/>
      <c r="G65" s="117"/>
      <c r="H65" s="117"/>
      <c r="I65" s="117"/>
      <c r="J65" s="117"/>
      <c r="K65" s="117"/>
    </row>
    <row r="66" spans="1:11" ht="15">
      <c r="A66" s="119" t="s">
        <v>92</v>
      </c>
      <c r="B66" s="119"/>
      <c r="C66" s="119"/>
      <c r="D66" s="119"/>
      <c r="E66" s="119"/>
      <c r="F66" s="119"/>
      <c r="G66" s="119"/>
      <c r="H66" s="119"/>
      <c r="I66" s="119"/>
      <c r="J66" s="119"/>
      <c r="K66" s="119"/>
    </row>
    <row r="67" spans="1:11" ht="15">
      <c r="A67" s="118" t="s">
        <v>93</v>
      </c>
      <c r="B67" s="119"/>
      <c r="C67" s="119"/>
      <c r="D67" s="119"/>
      <c r="E67" s="119"/>
      <c r="F67" s="119"/>
      <c r="G67" s="119"/>
      <c r="H67" s="119"/>
      <c r="I67" s="119"/>
      <c r="J67" s="119"/>
      <c r="K67" s="119"/>
    </row>
    <row r="68" spans="1:11" ht="15">
      <c r="A68" s="118" t="s">
        <v>94</v>
      </c>
      <c r="B68" s="119"/>
      <c r="C68" s="119"/>
      <c r="D68" s="119"/>
      <c r="E68" s="119"/>
      <c r="F68" s="119"/>
      <c r="G68" s="119"/>
      <c r="H68" s="119"/>
      <c r="I68" s="119"/>
      <c r="J68" s="119"/>
      <c r="K68" s="119"/>
    </row>
    <row r="69" spans="1:11" ht="15">
      <c r="A69" s="118" t="s">
        <v>95</v>
      </c>
      <c r="B69" s="119"/>
      <c r="C69" s="119"/>
      <c r="K69" s="119"/>
    </row>
    <row r="70" spans="1:11" ht="15">
      <c r="K70" s="119"/>
    </row>
    <row r="71" spans="1:11">
      <c r="C71" s="120" t="s">
        <v>184</v>
      </c>
    </row>
    <row r="72" spans="1:11">
      <c r="B72" s="163"/>
      <c r="C72" s="163"/>
      <c r="D72" s="163"/>
      <c r="E72" s="163"/>
      <c r="F72" s="163"/>
      <c r="G72" s="163"/>
      <c r="H72" s="163"/>
      <c r="I72" s="163"/>
      <c r="J72" s="163"/>
    </row>
    <row r="73" spans="1:11">
      <c r="A73" s="163"/>
    </row>
    <row r="96" ht="2.25" customHeight="1"/>
    <row r="97" ht="12.75" customHeight="1"/>
    <row r="98" ht="0.75" customHeight="1"/>
    <row r="128" spans="1:11" ht="12.75">
      <c r="A128" s="122"/>
      <c r="B128" s="122"/>
      <c r="C128" s="122"/>
      <c r="D128" s="122"/>
      <c r="E128" s="123"/>
      <c r="F128" s="123"/>
      <c r="G128" s="123"/>
      <c r="H128" s="123"/>
      <c r="I128" s="123"/>
      <c r="J128" s="123"/>
      <c r="K128" s="123"/>
    </row>
    <row r="129" spans="1:11" ht="12.75">
      <c r="A129" s="122"/>
      <c r="B129" s="122"/>
      <c r="C129" s="122"/>
      <c r="D129" s="122"/>
      <c r="E129" s="122"/>
      <c r="F129" s="122"/>
      <c r="G129" s="122"/>
      <c r="H129" s="122"/>
      <c r="I129" s="122"/>
      <c r="J129" s="124"/>
      <c r="K129" s="124"/>
    </row>
    <row r="130" spans="1:11" ht="12.75">
      <c r="A130" s="122"/>
      <c r="B130" s="122"/>
      <c r="C130" s="122"/>
      <c r="D130" s="122"/>
      <c r="E130" s="122"/>
      <c r="F130" s="122"/>
      <c r="G130" s="122"/>
      <c r="H130" s="122"/>
      <c r="I130" s="122"/>
      <c r="J130" s="122"/>
      <c r="K130" s="122"/>
    </row>
    <row r="131" spans="1:11" ht="12.75">
      <c r="A131" s="122"/>
      <c r="B131" s="122"/>
      <c r="C131" s="122"/>
      <c r="D131" s="122"/>
      <c r="E131" s="122"/>
      <c r="F131" s="122"/>
      <c r="G131" s="122"/>
      <c r="H131" s="122"/>
      <c r="I131" s="122"/>
      <c r="J131" s="122"/>
      <c r="K131" s="122"/>
    </row>
    <row r="132" spans="1:11" ht="12.75">
      <c r="A132" s="122"/>
      <c r="B132" s="122"/>
      <c r="C132" s="122"/>
      <c r="D132" s="122"/>
      <c r="E132" s="122"/>
      <c r="F132" s="122"/>
      <c r="G132" s="122"/>
      <c r="H132" s="122"/>
      <c r="I132" s="122"/>
      <c r="J132" s="122"/>
      <c r="K132" s="122"/>
    </row>
    <row r="133" spans="1:11" ht="12.75">
      <c r="A133" s="122"/>
      <c r="B133" s="122"/>
      <c r="C133" s="122"/>
      <c r="D133" s="122"/>
      <c r="E133" s="122"/>
      <c r="F133" s="122"/>
      <c r="G133" s="122"/>
      <c r="H133" s="122"/>
      <c r="I133" s="122"/>
      <c r="J133" s="122"/>
      <c r="K133" s="122"/>
    </row>
    <row r="134" spans="1:11" ht="12.75">
      <c r="A134" s="125"/>
      <c r="B134" s="125"/>
      <c r="C134" s="125"/>
      <c r="D134" s="125"/>
      <c r="E134" s="126"/>
      <c r="F134" s="125"/>
      <c r="G134" s="125"/>
      <c r="H134" s="125"/>
      <c r="I134" s="125"/>
      <c r="J134" s="125"/>
      <c r="K134" s="125"/>
    </row>
    <row r="135" spans="1:11" ht="12.75">
      <c r="A135" s="125"/>
      <c r="B135" s="125"/>
      <c r="C135" s="125"/>
      <c r="D135" s="125"/>
      <c r="E135" s="127"/>
      <c r="F135" s="127"/>
      <c r="G135" s="127"/>
      <c r="H135" s="127"/>
      <c r="I135" s="125"/>
      <c r="J135" s="125"/>
      <c r="K135" s="125"/>
    </row>
    <row r="136" spans="1:11" ht="12.75">
      <c r="A136" s="125"/>
      <c r="B136" s="125"/>
      <c r="C136" s="125"/>
      <c r="D136" s="125"/>
      <c r="E136" s="125"/>
      <c r="F136" s="125"/>
      <c r="G136" s="125"/>
      <c r="H136" s="125"/>
      <c r="I136" s="125"/>
      <c r="J136" s="125"/>
      <c r="K136" s="125"/>
    </row>
    <row r="137" spans="1:11" ht="12.75">
      <c r="A137" s="127"/>
      <c r="B137" s="127"/>
      <c r="C137" s="127"/>
      <c r="D137" s="127"/>
      <c r="E137" s="127"/>
      <c r="F137" s="127"/>
      <c r="G137" s="127"/>
      <c r="H137" s="127"/>
      <c r="I137" s="127"/>
      <c r="J137" s="127"/>
      <c r="K137" s="127"/>
    </row>
    <row r="138" spans="1:11" ht="12.75">
      <c r="A138" s="125"/>
      <c r="B138" s="125"/>
      <c r="C138" s="125"/>
      <c r="D138" s="125"/>
      <c r="E138" s="125"/>
      <c r="F138" s="125"/>
      <c r="G138" s="125"/>
      <c r="H138" s="125"/>
      <c r="I138" s="125"/>
      <c r="J138" s="125"/>
      <c r="K138" s="125"/>
    </row>
    <row r="139" spans="1:11" ht="12.75">
      <c r="A139" s="125"/>
      <c r="B139" s="125"/>
      <c r="C139" s="125"/>
      <c r="D139" s="125"/>
      <c r="E139" s="125"/>
      <c r="F139" s="125"/>
      <c r="G139" s="125"/>
      <c r="H139" s="125"/>
      <c r="I139" s="125"/>
      <c r="J139" s="125"/>
      <c r="K139" s="125"/>
    </row>
    <row r="140" spans="1:11" ht="12.75">
      <c r="A140" s="125"/>
      <c r="B140" s="128"/>
      <c r="C140" s="125"/>
      <c r="D140" s="129"/>
      <c r="E140" s="125"/>
      <c r="F140" s="125"/>
      <c r="G140" s="125"/>
      <c r="H140" s="125"/>
      <c r="I140" s="125"/>
      <c r="J140" s="125"/>
      <c r="K140" s="125"/>
    </row>
    <row r="141" spans="1:11" ht="12.75">
      <c r="A141" s="125"/>
      <c r="B141" s="125"/>
      <c r="C141" s="125"/>
      <c r="D141" s="125"/>
      <c r="E141" s="125"/>
      <c r="F141" s="125"/>
      <c r="G141" s="125"/>
      <c r="H141" s="125"/>
      <c r="I141" s="125"/>
      <c r="J141" s="125"/>
      <c r="K141" s="125"/>
    </row>
    <row r="142" spans="1:11" ht="12.75">
      <c r="A142" s="125"/>
      <c r="B142" s="125"/>
      <c r="C142" s="125"/>
      <c r="D142" s="125"/>
      <c r="E142" s="125"/>
      <c r="F142" s="125"/>
      <c r="G142" s="125"/>
      <c r="H142" s="125"/>
      <c r="I142" s="125"/>
      <c r="J142" s="125"/>
      <c r="K142" s="125"/>
    </row>
    <row r="143" spans="1:11" ht="12.75">
      <c r="A143" s="125"/>
      <c r="B143" s="128"/>
      <c r="C143" s="125"/>
      <c r="D143" s="129"/>
      <c r="E143" s="125"/>
      <c r="F143" s="125"/>
      <c r="G143" s="125"/>
      <c r="H143" s="125"/>
      <c r="I143" s="125"/>
      <c r="J143" s="125"/>
      <c r="K143" s="125"/>
    </row>
    <row r="144" spans="1:11" ht="12.75">
      <c r="A144" s="125"/>
      <c r="B144" s="125"/>
      <c r="C144" s="125"/>
      <c r="D144" s="125"/>
      <c r="E144" s="125"/>
      <c r="F144" s="125"/>
      <c r="G144" s="125"/>
      <c r="H144" s="125"/>
      <c r="I144" s="125"/>
      <c r="J144" s="125"/>
      <c r="K144" s="125"/>
    </row>
    <row r="145" spans="1:11">
      <c r="A145" s="130"/>
      <c r="B145" s="130"/>
      <c r="C145" s="130"/>
      <c r="D145" s="130"/>
      <c r="E145" s="130"/>
      <c r="F145" s="130"/>
      <c r="G145" s="130"/>
      <c r="H145" s="130"/>
      <c r="I145" s="130"/>
      <c r="J145" s="130"/>
      <c r="K145" s="130"/>
    </row>
    <row r="146" spans="1:11">
      <c r="A146" s="130"/>
      <c r="B146" s="131"/>
      <c r="C146" s="130"/>
      <c r="D146" s="132"/>
      <c r="E146" s="130"/>
      <c r="F146" s="130"/>
      <c r="G146" s="130"/>
      <c r="H146" s="130"/>
      <c r="I146" s="130"/>
      <c r="J146" s="130"/>
      <c r="K146" s="130"/>
    </row>
    <row r="147" spans="1:11">
      <c r="A147" s="130"/>
      <c r="B147" s="130"/>
      <c r="C147" s="130"/>
      <c r="D147" s="130"/>
      <c r="E147" s="130"/>
      <c r="F147" s="130"/>
      <c r="G147" s="130"/>
      <c r="H147" s="130"/>
      <c r="I147" s="130"/>
      <c r="J147" s="130"/>
      <c r="K147" s="130"/>
    </row>
    <row r="148" spans="1:11">
      <c r="A148" s="130"/>
      <c r="B148" s="130"/>
      <c r="C148" s="130"/>
      <c r="D148" s="130"/>
      <c r="E148" s="130"/>
      <c r="F148" s="130"/>
      <c r="G148" s="130"/>
      <c r="H148" s="130"/>
      <c r="I148" s="130"/>
      <c r="J148" s="130"/>
      <c r="K148" s="130"/>
    </row>
    <row r="149" spans="1:11">
      <c r="A149" s="133"/>
      <c r="B149" s="133"/>
      <c r="C149" s="133"/>
      <c r="D149" s="133"/>
      <c r="E149" s="133"/>
      <c r="F149" s="133"/>
      <c r="G149" s="133"/>
      <c r="H149" s="133"/>
      <c r="I149" s="133"/>
      <c r="J149" s="133"/>
      <c r="K149" s="133"/>
    </row>
    <row r="150" spans="1:11">
      <c r="A150" s="130"/>
      <c r="B150" s="130"/>
      <c r="C150" s="131"/>
      <c r="D150" s="130"/>
      <c r="E150" s="130"/>
      <c r="F150" s="130"/>
      <c r="G150" s="134"/>
      <c r="H150" s="134"/>
    </row>
    <row r="151" spans="1:11">
      <c r="A151" s="133"/>
      <c r="B151" s="133"/>
      <c r="C151" s="133"/>
      <c r="D151" s="133"/>
      <c r="E151" s="133"/>
      <c r="F151" s="133"/>
      <c r="G151" s="133"/>
      <c r="H151" s="133"/>
    </row>
    <row r="152" spans="1:11">
      <c r="A152" s="130"/>
      <c r="B152" s="130"/>
      <c r="C152" s="130"/>
      <c r="D152" s="130"/>
      <c r="E152" s="130"/>
      <c r="F152" s="130"/>
      <c r="G152" s="130"/>
      <c r="H152" s="130"/>
    </row>
    <row r="153" spans="1:11">
      <c r="A153" s="130"/>
      <c r="B153" s="130"/>
      <c r="C153" s="130"/>
      <c r="D153" s="130"/>
      <c r="E153" s="130"/>
      <c r="F153" s="130"/>
      <c r="G153" s="130"/>
      <c r="H153" s="130"/>
    </row>
    <row r="154" spans="1:11">
      <c r="B154" s="135"/>
      <c r="C154" s="136"/>
      <c r="G154" s="137"/>
      <c r="H154" s="136"/>
    </row>
    <row r="155" spans="1:11">
      <c r="G155" s="138"/>
    </row>
    <row r="156" spans="1:11">
      <c r="G156" s="138"/>
    </row>
    <row r="157" spans="1:11">
      <c r="B157" s="135"/>
      <c r="C157" s="136"/>
      <c r="G157" s="137"/>
      <c r="H157" s="136"/>
    </row>
    <row r="158" spans="1:11">
      <c r="G158" s="139"/>
    </row>
    <row r="159" spans="1:11">
      <c r="G159" s="139"/>
    </row>
    <row r="160" spans="1:11">
      <c r="B160" s="140"/>
      <c r="C160" s="141"/>
      <c r="G160" s="137"/>
      <c r="H160" s="136"/>
    </row>
    <row r="161" spans="1:11">
      <c r="G161" s="139"/>
    </row>
    <row r="162" spans="1:11">
      <c r="G162" s="139"/>
    </row>
    <row r="163" spans="1:11">
      <c r="B163" s="140"/>
      <c r="C163" s="142"/>
      <c r="G163" s="137"/>
      <c r="H163" s="143"/>
    </row>
    <row r="164" spans="1:11">
      <c r="J164" s="130"/>
      <c r="K164" s="130"/>
    </row>
    <row r="165" spans="1:11">
      <c r="A165" s="144"/>
      <c r="B165" s="144"/>
      <c r="C165" s="144"/>
      <c r="D165" s="144"/>
      <c r="E165" s="144"/>
      <c r="F165" s="144"/>
      <c r="G165" s="144"/>
      <c r="H165" s="144"/>
      <c r="I165" s="144"/>
      <c r="J165" s="133"/>
      <c r="K165" s="133"/>
    </row>
    <row r="166" spans="1:11">
      <c r="J166" s="130"/>
      <c r="K166" s="130"/>
    </row>
    <row r="167" spans="1:11">
      <c r="B167" s="135"/>
      <c r="D167" s="143"/>
      <c r="J167" s="130"/>
      <c r="K167" s="130"/>
    </row>
    <row r="168" spans="1:11">
      <c r="J168" s="130"/>
      <c r="K168" s="130"/>
    </row>
    <row r="169" spans="1:11">
      <c r="A169" s="144"/>
      <c r="B169" s="144"/>
      <c r="C169" s="144"/>
      <c r="D169" s="144"/>
      <c r="E169" s="144"/>
      <c r="F169" s="144"/>
      <c r="G169" s="144"/>
      <c r="H169" s="144"/>
      <c r="I169" s="144"/>
      <c r="J169" s="133"/>
      <c r="K169" s="133"/>
    </row>
    <row r="170" spans="1:11">
      <c r="A170" s="130"/>
      <c r="B170" s="130"/>
      <c r="C170" s="130"/>
      <c r="D170" s="130"/>
      <c r="E170" s="130"/>
      <c r="F170" s="130"/>
      <c r="G170" s="130"/>
      <c r="H170" s="130"/>
      <c r="I170" s="130"/>
      <c r="J170" s="130"/>
      <c r="K170" s="130"/>
    </row>
    <row r="171" spans="1:11">
      <c r="A171" s="130"/>
      <c r="B171" s="130"/>
      <c r="C171" s="130"/>
      <c r="D171" s="130"/>
      <c r="E171" s="130"/>
      <c r="F171" s="130"/>
      <c r="G171" s="130"/>
      <c r="H171" s="130"/>
      <c r="I171" s="130"/>
      <c r="J171" s="130"/>
      <c r="K171" s="130"/>
    </row>
  </sheetData>
  <mergeCells count="9">
    <mergeCell ref="A11:J11"/>
    <mergeCell ref="F47:G47"/>
    <mergeCell ref="A63:I63"/>
    <mergeCell ref="C2:K2"/>
    <mergeCell ref="C4:I4"/>
    <mergeCell ref="A6:K6"/>
    <mergeCell ref="A7:K7"/>
    <mergeCell ref="A8:J8"/>
    <mergeCell ref="A9:J9"/>
  </mergeCells>
  <phoneticPr fontId="40" type="noConversion"/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71"/>
  <sheetViews>
    <sheetView topLeftCell="A58" workbookViewId="0">
      <selection activeCell="A71" sqref="A71:E71"/>
    </sheetView>
  </sheetViews>
  <sheetFormatPr defaultRowHeight="15"/>
  <cols>
    <col min="1" max="1" width="13.28515625" customWidth="1"/>
    <col min="2" max="2" width="15.5703125" customWidth="1"/>
    <col min="3" max="3" width="12.42578125" customWidth="1"/>
    <col min="4" max="4" width="10.7109375" customWidth="1"/>
    <col min="5" max="5" width="8.42578125" customWidth="1"/>
    <col min="6" max="6" width="12.28515625" customWidth="1"/>
    <col min="7" max="7" width="34.42578125" customWidth="1"/>
    <col min="8" max="8" width="12.7109375" customWidth="1"/>
    <col min="9" max="9" width="12.28515625" customWidth="1"/>
    <col min="10" max="10" width="16" customWidth="1"/>
    <col min="11" max="11" width="12" customWidth="1"/>
  </cols>
  <sheetData>
    <row r="1" spans="1:11" ht="20.25">
      <c r="B1" s="2"/>
      <c r="C1" s="287"/>
      <c r="D1" s="287"/>
      <c r="E1" s="287"/>
      <c r="F1" s="287"/>
      <c r="G1" s="287"/>
      <c r="H1" s="287"/>
      <c r="I1" s="287"/>
      <c r="J1" s="287"/>
      <c r="K1" s="287"/>
    </row>
    <row r="2" spans="1:11" ht="20.25">
      <c r="A2" s="175"/>
      <c r="B2" s="2"/>
      <c r="C2" s="167" t="s">
        <v>109</v>
      </c>
      <c r="D2" s="167"/>
      <c r="E2" s="167"/>
      <c r="F2" s="167"/>
      <c r="G2" s="167"/>
      <c r="H2" s="167"/>
      <c r="I2" s="3"/>
      <c r="J2" s="5"/>
      <c r="K2" s="5"/>
    </row>
    <row r="3" spans="1:11" ht="20.25">
      <c r="A3" s="175"/>
      <c r="B3" s="164"/>
      <c r="C3" s="252" t="s">
        <v>117</v>
      </c>
      <c r="D3" s="252"/>
      <c r="E3" s="252"/>
      <c r="F3" s="252"/>
      <c r="G3" s="252"/>
      <c r="H3" s="252"/>
      <c r="I3" s="252"/>
      <c r="J3" s="5"/>
      <c r="K3" s="5"/>
    </row>
    <row r="4" spans="1:11" ht="20.25">
      <c r="A4" s="175"/>
      <c r="B4" s="289"/>
      <c r="C4" s="289"/>
      <c r="D4" s="289"/>
      <c r="E4" s="289"/>
      <c r="F4" s="289"/>
      <c r="G4" s="289"/>
      <c r="H4" s="289"/>
      <c r="I4" s="289"/>
      <c r="J4" s="289"/>
      <c r="K4" s="289"/>
    </row>
    <row r="5" spans="1:11" ht="19.5" thickBot="1">
      <c r="A5" s="270" t="s">
        <v>118</v>
      </c>
      <c r="B5" s="271"/>
      <c r="C5" s="271"/>
      <c r="D5" s="272"/>
      <c r="E5" s="273"/>
      <c r="F5" s="271"/>
      <c r="G5" s="271"/>
      <c r="H5" s="271"/>
      <c r="I5" s="271"/>
      <c r="J5" s="271"/>
      <c r="K5" s="271"/>
    </row>
    <row r="6" spans="1:11" ht="19.5" thickBot="1">
      <c r="A6" s="274" t="s">
        <v>3</v>
      </c>
      <c r="B6" s="275"/>
      <c r="C6" s="275"/>
      <c r="D6" s="276"/>
      <c r="E6" s="277"/>
      <c r="F6" s="275"/>
      <c r="G6" s="275"/>
      <c r="H6" s="275"/>
      <c r="I6" s="275"/>
      <c r="J6" s="275"/>
      <c r="K6" s="278"/>
    </row>
    <row r="7" spans="1:11" ht="20.25">
      <c r="A7" s="279" t="s">
        <v>4</v>
      </c>
      <c r="B7" s="280"/>
      <c r="C7" s="280"/>
      <c r="D7" s="281"/>
      <c r="E7" s="282"/>
      <c r="F7" s="280"/>
      <c r="G7" s="280"/>
      <c r="H7" s="280"/>
      <c r="I7" s="280"/>
      <c r="J7" s="283"/>
      <c r="K7" s="166"/>
    </row>
    <row r="8" spans="1:11" ht="20.25">
      <c r="A8" s="264" t="s">
        <v>119</v>
      </c>
      <c r="B8" s="265"/>
      <c r="C8" s="265"/>
      <c r="D8" s="266"/>
      <c r="E8" s="267"/>
      <c r="F8" s="265"/>
      <c r="G8" s="265"/>
      <c r="H8" s="265"/>
      <c r="I8" s="265"/>
      <c r="J8" s="268"/>
      <c r="K8" s="10" t="s">
        <v>6</v>
      </c>
    </row>
    <row r="9" spans="1:11">
      <c r="A9" s="11"/>
      <c r="B9" s="12"/>
      <c r="C9" s="12"/>
      <c r="D9" s="13"/>
      <c r="E9" s="14"/>
      <c r="F9" s="12"/>
      <c r="G9" s="12"/>
      <c r="H9" s="12"/>
      <c r="I9" s="12"/>
      <c r="J9" s="12"/>
      <c r="K9" s="15"/>
    </row>
    <row r="10" spans="1:11" ht="21" thickBot="1">
      <c r="A10" s="243" t="s">
        <v>7</v>
      </c>
      <c r="B10" s="244"/>
      <c r="C10" s="244"/>
      <c r="D10" s="245"/>
      <c r="E10" s="246"/>
      <c r="F10" s="247"/>
      <c r="G10" s="247"/>
      <c r="H10" s="247"/>
      <c r="I10" s="247"/>
      <c r="J10" s="248"/>
      <c r="K10" s="16"/>
    </row>
    <row r="11" spans="1:11">
      <c r="A11" s="17" t="s">
        <v>113</v>
      </c>
      <c r="B11" s="18"/>
      <c r="C11" s="18"/>
      <c r="D11" s="23"/>
      <c r="E11" s="19"/>
      <c r="F11" s="20"/>
      <c r="G11" s="20"/>
      <c r="H11" s="20"/>
      <c r="I11" s="20"/>
      <c r="J11" s="20"/>
      <c r="K11" s="21"/>
    </row>
    <row r="12" spans="1:11">
      <c r="A12" s="22" t="s">
        <v>99</v>
      </c>
      <c r="B12" s="18"/>
      <c r="C12" s="18"/>
      <c r="D12" s="23"/>
      <c r="E12" s="23"/>
      <c r="F12" s="23"/>
      <c r="G12" s="23"/>
      <c r="H12" s="23"/>
      <c r="I12" s="23"/>
      <c r="J12" s="23"/>
      <c r="K12" s="24"/>
    </row>
    <row r="13" spans="1:11">
      <c r="A13" s="25"/>
      <c r="B13" s="23"/>
      <c r="C13" s="23"/>
      <c r="D13" s="23"/>
      <c r="E13" s="23"/>
      <c r="F13" s="23"/>
      <c r="G13" s="23"/>
      <c r="H13" s="23"/>
      <c r="I13" s="26"/>
      <c r="J13" s="23"/>
      <c r="K13" s="24"/>
    </row>
    <row r="14" spans="1:11" ht="15.75">
      <c r="A14" s="25" t="s">
        <v>10</v>
      </c>
      <c r="B14" s="27" t="s">
        <v>11</v>
      </c>
      <c r="C14" s="23"/>
      <c r="D14" s="23"/>
      <c r="E14" s="23"/>
      <c r="F14" s="23"/>
      <c r="G14" s="23"/>
      <c r="H14" s="23"/>
      <c r="I14" s="26"/>
      <c r="J14" s="23"/>
      <c r="K14" s="24"/>
    </row>
    <row r="15" spans="1:11">
      <c r="A15" s="25"/>
      <c r="B15" s="23"/>
      <c r="C15" s="28"/>
      <c r="D15" s="23"/>
      <c r="E15" s="23"/>
      <c r="F15" s="23"/>
      <c r="G15" s="23"/>
      <c r="H15" s="23"/>
      <c r="I15" s="23"/>
      <c r="J15" s="23"/>
      <c r="K15" s="24"/>
    </row>
    <row r="16" spans="1:11">
      <c r="A16" s="29" t="s">
        <v>12</v>
      </c>
      <c r="B16" s="30">
        <v>0.5</v>
      </c>
      <c r="C16" s="31" t="s">
        <v>114</v>
      </c>
      <c r="D16" s="30" t="s">
        <v>115</v>
      </c>
      <c r="E16" s="32"/>
      <c r="F16" s="33"/>
      <c r="G16" s="34"/>
      <c r="H16" s="34"/>
      <c r="I16" s="34"/>
      <c r="J16" s="34"/>
      <c r="K16" s="24"/>
    </row>
    <row r="17" spans="1:11">
      <c r="A17" s="35"/>
      <c r="B17" s="36"/>
      <c r="C17" s="36"/>
      <c r="D17" s="36"/>
      <c r="E17" s="36"/>
      <c r="F17" s="36"/>
      <c r="G17" s="36"/>
      <c r="H17" s="36"/>
      <c r="I17" s="37" t="s">
        <v>15</v>
      </c>
      <c r="J17" s="38"/>
      <c r="K17" s="39"/>
    </row>
    <row r="18" spans="1:11">
      <c r="A18" s="40" t="s">
        <v>16</v>
      </c>
      <c r="B18" s="41" t="s">
        <v>17</v>
      </c>
      <c r="C18" s="41" t="s">
        <v>18</v>
      </c>
      <c r="D18" s="41" t="s">
        <v>17</v>
      </c>
      <c r="E18" s="41" t="s">
        <v>19</v>
      </c>
      <c r="F18" s="41" t="s">
        <v>20</v>
      </c>
      <c r="G18" s="41" t="s">
        <v>21</v>
      </c>
      <c r="H18" s="41" t="s">
        <v>22</v>
      </c>
      <c r="I18" s="41" t="s">
        <v>23</v>
      </c>
      <c r="J18" s="42" t="s">
        <v>24</v>
      </c>
      <c r="K18" s="43"/>
    </row>
    <row r="19" spans="1:11">
      <c r="A19" s="44"/>
      <c r="B19" s="45"/>
      <c r="C19" s="45"/>
      <c r="D19" s="45"/>
      <c r="E19" s="45"/>
      <c r="F19" s="45"/>
      <c r="G19" s="45"/>
      <c r="H19" s="45"/>
      <c r="I19" s="46" t="s">
        <v>25</v>
      </c>
      <c r="J19" s="47"/>
      <c r="K19" s="39"/>
    </row>
    <row r="20" spans="1:11">
      <c r="A20" s="48"/>
      <c r="B20" s="49"/>
      <c r="C20" s="49"/>
      <c r="D20" s="49"/>
      <c r="E20" s="49"/>
      <c r="F20" s="49"/>
      <c r="G20" s="49"/>
      <c r="H20" s="49"/>
      <c r="I20" s="49"/>
      <c r="J20" s="50"/>
      <c r="K20" s="24"/>
    </row>
    <row r="21" spans="1:11">
      <c r="A21" s="51"/>
      <c r="B21" s="49"/>
      <c r="C21" s="52"/>
      <c r="D21" s="49"/>
      <c r="E21" s="53">
        <v>1</v>
      </c>
      <c r="F21" s="54" t="s">
        <v>26</v>
      </c>
      <c r="G21" s="54" t="s">
        <v>27</v>
      </c>
      <c r="H21" s="55">
        <f>E21</f>
        <v>1</v>
      </c>
      <c r="I21" s="56">
        <v>1602.86</v>
      </c>
      <c r="J21" s="57">
        <f>(H21*I21)</f>
        <v>1602.86</v>
      </c>
      <c r="K21" s="58">
        <f t="shared" ref="K21:K36" si="0">J21/J$61</f>
        <v>0.23661467472207268</v>
      </c>
    </row>
    <row r="22" spans="1:11">
      <c r="A22" s="60">
        <v>1.6</v>
      </c>
      <c r="B22" s="41" t="s">
        <v>28</v>
      </c>
      <c r="C22" s="52">
        <v>220</v>
      </c>
      <c r="D22" s="41" t="s">
        <v>29</v>
      </c>
      <c r="E22" s="53">
        <v>15</v>
      </c>
      <c r="F22" s="54" t="s">
        <v>30</v>
      </c>
      <c r="G22" s="54" t="s">
        <v>31</v>
      </c>
      <c r="H22" s="55">
        <f>A22</f>
        <v>1.6</v>
      </c>
      <c r="I22" s="61">
        <f>I21/C22*H22</f>
        <v>11.657163636363636</v>
      </c>
      <c r="J22" s="57">
        <f>E22*I22</f>
        <v>174.85745454545454</v>
      </c>
      <c r="K22" s="58">
        <f t="shared" si="0"/>
        <v>2.5812509969680656E-2</v>
      </c>
    </row>
    <row r="23" spans="1:11">
      <c r="A23" s="60">
        <v>2</v>
      </c>
      <c r="B23" s="41" t="s">
        <v>28</v>
      </c>
      <c r="C23" s="52">
        <v>220</v>
      </c>
      <c r="D23" s="41" t="s">
        <v>29</v>
      </c>
      <c r="E23" s="53">
        <v>12</v>
      </c>
      <c r="F23" s="54" t="s">
        <v>32</v>
      </c>
      <c r="G23" s="54" t="s">
        <v>33</v>
      </c>
      <c r="H23" s="55">
        <f>A23</f>
        <v>2</v>
      </c>
      <c r="I23" s="61">
        <f>I21/C23*H23</f>
        <v>14.571454545454545</v>
      </c>
      <c r="J23" s="57">
        <f>E23*I23</f>
        <v>174.85745454545454</v>
      </c>
      <c r="K23" s="58">
        <f t="shared" si="0"/>
        <v>2.5812509969680656E-2</v>
      </c>
    </row>
    <row r="24" spans="1:11">
      <c r="A24" s="60">
        <v>0.4</v>
      </c>
      <c r="B24" s="41" t="s">
        <v>28</v>
      </c>
      <c r="C24" s="52">
        <f>C22</f>
        <v>220</v>
      </c>
      <c r="D24" s="41" t="s">
        <v>29</v>
      </c>
      <c r="E24" s="53">
        <v>105</v>
      </c>
      <c r="F24" s="54" t="s">
        <v>36</v>
      </c>
      <c r="G24" s="54" t="s">
        <v>100</v>
      </c>
      <c r="H24" s="55">
        <f>E21</f>
        <v>1</v>
      </c>
      <c r="I24" s="61">
        <f>((I$21)/C24*A24)</f>
        <v>2.914290909090909</v>
      </c>
      <c r="J24" s="57">
        <f>E24*I24</f>
        <v>306.00054545454543</v>
      </c>
      <c r="K24" s="58">
        <f t="shared" si="0"/>
        <v>4.5171892446941142E-2</v>
      </c>
    </row>
    <row r="25" spans="1:11">
      <c r="A25" s="62">
        <v>0.3</v>
      </c>
      <c r="B25" s="41" t="s">
        <v>28</v>
      </c>
      <c r="C25" s="52" t="s">
        <v>34</v>
      </c>
      <c r="D25" s="63" t="s">
        <v>35</v>
      </c>
      <c r="E25" s="53">
        <f>E21</f>
        <v>1</v>
      </c>
      <c r="F25" s="54" t="s">
        <v>40</v>
      </c>
      <c r="G25" s="54" t="s">
        <v>37</v>
      </c>
      <c r="H25" s="55">
        <f>A25</f>
        <v>0.3</v>
      </c>
      <c r="I25" s="56">
        <f>I21</f>
        <v>1602.86</v>
      </c>
      <c r="J25" s="57">
        <f>I25*H25*E25</f>
        <v>480.85799999999995</v>
      </c>
      <c r="K25" s="58">
        <f t="shared" si="0"/>
        <v>7.0984402416621795E-2</v>
      </c>
    </row>
    <row r="26" spans="1:11">
      <c r="A26" s="60">
        <v>0.69920000000000004</v>
      </c>
      <c r="B26" s="41" t="s">
        <v>38</v>
      </c>
      <c r="C26" s="52" t="s">
        <v>34</v>
      </c>
      <c r="D26" s="63" t="s">
        <v>35</v>
      </c>
      <c r="E26" s="41" t="s">
        <v>39</v>
      </c>
      <c r="F26" s="54" t="s">
        <v>44</v>
      </c>
      <c r="G26" s="63" t="s">
        <v>41</v>
      </c>
      <c r="H26" s="65">
        <f>A26</f>
        <v>0.69920000000000004</v>
      </c>
      <c r="I26" s="52">
        <f>SUM(J21:J25)</f>
        <v>2739.4334545454549</v>
      </c>
      <c r="J26" s="66">
        <f>(I26*H26)</f>
        <v>1915.4118714181823</v>
      </c>
      <c r="K26" s="58">
        <f t="shared" si="0"/>
        <v>0.28275367587587791</v>
      </c>
    </row>
    <row r="27" spans="1:11">
      <c r="A27" s="67">
        <v>1</v>
      </c>
      <c r="B27" s="41" t="s">
        <v>42</v>
      </c>
      <c r="C27" s="52">
        <v>1</v>
      </c>
      <c r="D27" s="41" t="s">
        <v>43</v>
      </c>
      <c r="E27" s="68">
        <f>E25</f>
        <v>1</v>
      </c>
      <c r="F27" s="54" t="s">
        <v>46</v>
      </c>
      <c r="G27" s="63" t="s">
        <v>45</v>
      </c>
      <c r="H27" s="69">
        <f t="shared" ref="H27:H35" si="1">E27</f>
        <v>1</v>
      </c>
      <c r="I27" s="61">
        <v>112.9</v>
      </c>
      <c r="J27" s="66">
        <f>(+I27*H27)*A27/C27</f>
        <v>112.9</v>
      </c>
      <c r="K27" s="58">
        <f t="shared" si="0"/>
        <v>1.666633191677502E-2</v>
      </c>
    </row>
    <row r="28" spans="1:11">
      <c r="A28" s="67">
        <v>1</v>
      </c>
      <c r="B28" s="41" t="s">
        <v>42</v>
      </c>
      <c r="C28" s="52">
        <v>1</v>
      </c>
      <c r="D28" s="41" t="s">
        <v>43</v>
      </c>
      <c r="E28" s="68">
        <f>E21</f>
        <v>1</v>
      </c>
      <c r="F28" s="54" t="s">
        <v>48</v>
      </c>
      <c r="G28" s="63" t="s">
        <v>47</v>
      </c>
      <c r="H28" s="69">
        <f t="shared" si="1"/>
        <v>1</v>
      </c>
      <c r="I28" s="61">
        <f>15.99*15.5</f>
        <v>247.845</v>
      </c>
      <c r="J28" s="66">
        <f>(+I28*H28)*A28/C28</f>
        <v>247.845</v>
      </c>
      <c r="K28" s="58">
        <f t="shared" si="0"/>
        <v>3.6586953356183387E-2</v>
      </c>
    </row>
    <row r="29" spans="1:11">
      <c r="A29" s="67">
        <v>1</v>
      </c>
      <c r="B29" s="41" t="s">
        <v>42</v>
      </c>
      <c r="C29" s="52">
        <v>1</v>
      </c>
      <c r="D29" s="41" t="s">
        <v>43</v>
      </c>
      <c r="E29" s="68">
        <f>E22</f>
        <v>15</v>
      </c>
      <c r="F29" s="54" t="s">
        <v>50</v>
      </c>
      <c r="G29" s="63" t="s">
        <v>49</v>
      </c>
      <c r="H29" s="69">
        <v>1</v>
      </c>
      <c r="I29" s="61">
        <f>I28*0.1</f>
        <v>24.784500000000001</v>
      </c>
      <c r="J29" s="66">
        <f>(+I29*H29)*A29/C29</f>
        <v>24.784500000000001</v>
      </c>
      <c r="K29" s="58">
        <f t="shared" si="0"/>
        <v>3.6586953356183387E-3</v>
      </c>
    </row>
    <row r="30" spans="1:11">
      <c r="A30" s="67">
        <v>1</v>
      </c>
      <c r="B30" s="41" t="s">
        <v>42</v>
      </c>
      <c r="C30" s="52">
        <v>6</v>
      </c>
      <c r="D30" s="41" t="s">
        <v>43</v>
      </c>
      <c r="E30" s="68">
        <f>E27</f>
        <v>1</v>
      </c>
      <c r="F30" s="54" t="s">
        <v>54</v>
      </c>
      <c r="G30" s="63" t="s">
        <v>51</v>
      </c>
      <c r="H30" s="69">
        <f t="shared" si="1"/>
        <v>1</v>
      </c>
      <c r="I30" s="61">
        <v>351.36</v>
      </c>
      <c r="J30" s="66">
        <f>(I30*H30*A30)/C30</f>
        <v>58.56</v>
      </c>
      <c r="K30" s="58">
        <f t="shared" si="0"/>
        <v>8.644644792261692E-3</v>
      </c>
    </row>
    <row r="31" spans="1:11">
      <c r="A31" s="67">
        <v>1</v>
      </c>
      <c r="B31" s="41" t="s">
        <v>52</v>
      </c>
      <c r="C31" s="52">
        <v>1</v>
      </c>
      <c r="D31" s="41" t="s">
        <v>53</v>
      </c>
      <c r="E31" s="68">
        <f>E21</f>
        <v>1</v>
      </c>
      <c r="F31" s="54" t="s">
        <v>56</v>
      </c>
      <c r="G31" s="63" t="s">
        <v>55</v>
      </c>
      <c r="H31" s="69">
        <f t="shared" si="1"/>
        <v>1</v>
      </c>
      <c r="I31" s="61">
        <v>91.08</v>
      </c>
      <c r="J31" s="66">
        <f>(+I31*H31)*A31*C31</f>
        <v>91.08</v>
      </c>
      <c r="K31" s="58">
        <f t="shared" si="0"/>
        <v>1.3445256961734885E-2</v>
      </c>
    </row>
    <row r="32" spans="1:11">
      <c r="A32" s="67">
        <v>1</v>
      </c>
      <c r="B32" s="41" t="s">
        <v>42</v>
      </c>
      <c r="C32" s="52">
        <v>1</v>
      </c>
      <c r="D32" s="41" t="s">
        <v>43</v>
      </c>
      <c r="E32" s="68">
        <f>E31</f>
        <v>1</v>
      </c>
      <c r="F32" s="54" t="s">
        <v>58</v>
      </c>
      <c r="G32" s="63" t="s">
        <v>57</v>
      </c>
      <c r="H32" s="69">
        <f t="shared" si="1"/>
        <v>1</v>
      </c>
      <c r="I32" s="61">
        <f>11.67</f>
        <v>11.67</v>
      </c>
      <c r="J32" s="66">
        <f>(I32*H32*A32)/C32</f>
        <v>11.67</v>
      </c>
      <c r="K32" s="58">
        <f t="shared" si="0"/>
        <v>1.7227289058349376E-3</v>
      </c>
    </row>
    <row r="33" spans="1:11">
      <c r="A33" s="67">
        <v>1</v>
      </c>
      <c r="B33" s="41" t="s">
        <v>42</v>
      </c>
      <c r="C33" s="52">
        <v>1</v>
      </c>
      <c r="D33" s="41" t="s">
        <v>43</v>
      </c>
      <c r="E33" s="53">
        <f>E21</f>
        <v>1</v>
      </c>
      <c r="F33" s="54" t="s">
        <v>60</v>
      </c>
      <c r="G33" s="54" t="s">
        <v>59</v>
      </c>
      <c r="H33" s="55">
        <f t="shared" si="1"/>
        <v>1</v>
      </c>
      <c r="I33" s="56">
        <f>2.6*2*15.5*E21</f>
        <v>80.600000000000009</v>
      </c>
      <c r="J33" s="66">
        <f>(+I33/C33)*H33</f>
        <v>80.600000000000009</v>
      </c>
      <c r="K33" s="58">
        <f t="shared" si="0"/>
        <v>1.1898196213392973E-2</v>
      </c>
    </row>
    <row r="34" spans="1:11">
      <c r="A34" s="67">
        <v>1</v>
      </c>
      <c r="B34" s="41" t="s">
        <v>42</v>
      </c>
      <c r="C34" s="52">
        <v>1</v>
      </c>
      <c r="D34" s="41" t="s">
        <v>43</v>
      </c>
      <c r="E34" s="53">
        <f>E21</f>
        <v>1</v>
      </c>
      <c r="F34" s="54" t="s">
        <v>62</v>
      </c>
      <c r="G34" s="54" t="s">
        <v>61</v>
      </c>
      <c r="H34" s="55">
        <f t="shared" si="1"/>
        <v>1</v>
      </c>
      <c r="I34" s="56">
        <f>-(I21*6%)</f>
        <v>-96.171599999999984</v>
      </c>
      <c r="J34" s="66">
        <f>(+I34/C34)*H34</f>
        <v>-96.171599999999984</v>
      </c>
      <c r="K34" s="58">
        <f t="shared" si="0"/>
        <v>-1.4196880483324358E-2</v>
      </c>
    </row>
    <row r="35" spans="1:11">
      <c r="A35" s="67">
        <v>1</v>
      </c>
      <c r="B35" s="41" t="s">
        <v>42</v>
      </c>
      <c r="C35" s="68">
        <v>60</v>
      </c>
      <c r="D35" s="41" t="s">
        <v>43</v>
      </c>
      <c r="E35" s="53">
        <f>E25</f>
        <v>1</v>
      </c>
      <c r="F35" s="54" t="s">
        <v>65</v>
      </c>
      <c r="G35" s="54" t="s">
        <v>63</v>
      </c>
      <c r="H35" s="55">
        <f t="shared" si="1"/>
        <v>1</v>
      </c>
      <c r="I35" s="56">
        <v>159.24</v>
      </c>
      <c r="J35" s="66">
        <f>(+I35/C35)*H35</f>
        <v>2.6540000000000004</v>
      </c>
      <c r="K35" s="58">
        <f t="shared" si="0"/>
        <v>3.9178427729956515E-4</v>
      </c>
    </row>
    <row r="36" spans="1:11">
      <c r="A36" s="67">
        <v>1</v>
      </c>
      <c r="B36" s="41" t="s">
        <v>42</v>
      </c>
      <c r="C36" s="68">
        <v>60</v>
      </c>
      <c r="D36" s="41" t="s">
        <v>64</v>
      </c>
      <c r="E36" s="53">
        <f>E21</f>
        <v>1</v>
      </c>
      <c r="F36" s="54" t="s">
        <v>67</v>
      </c>
      <c r="G36" s="54" t="s">
        <v>66</v>
      </c>
      <c r="H36" s="55">
        <f>A36/C36</f>
        <v>1.6666666666666666E-2</v>
      </c>
      <c r="I36" s="56">
        <f>1000</f>
        <v>1000</v>
      </c>
      <c r="J36" s="57">
        <f>(H36*I36)*E36</f>
        <v>16.666666666666668</v>
      </c>
      <c r="K36" s="58">
        <f t="shared" si="0"/>
        <v>2.4603383402384145E-3</v>
      </c>
    </row>
    <row r="37" spans="1:11">
      <c r="A37" s="67"/>
      <c r="B37" s="41"/>
      <c r="C37" s="68"/>
      <c r="D37" s="41"/>
      <c r="E37" s="53"/>
      <c r="F37" s="63"/>
      <c r="G37" s="54"/>
      <c r="H37" s="55"/>
      <c r="I37" s="56"/>
      <c r="J37" s="66"/>
      <c r="K37" s="58"/>
    </row>
    <row r="38" spans="1:11">
      <c r="A38" s="67"/>
      <c r="B38" s="41"/>
      <c r="C38" s="68"/>
      <c r="D38" s="41"/>
      <c r="E38" s="53"/>
      <c r="F38" s="63"/>
      <c r="G38" s="54"/>
      <c r="H38" s="55"/>
      <c r="I38" s="56"/>
      <c r="J38" s="57"/>
      <c r="K38" s="58"/>
    </row>
    <row r="39" spans="1:11">
      <c r="A39" s="67"/>
      <c r="B39" s="41"/>
      <c r="C39" s="68"/>
      <c r="D39" s="41"/>
      <c r="E39" s="53"/>
      <c r="F39" s="63"/>
      <c r="G39" s="54"/>
      <c r="H39" s="55"/>
      <c r="I39" s="56"/>
      <c r="J39" s="57"/>
      <c r="K39" s="58"/>
    </row>
    <row r="40" spans="1:11">
      <c r="A40" s="48"/>
      <c r="B40" s="49"/>
      <c r="C40" s="71"/>
      <c r="D40" s="49"/>
      <c r="E40" s="49"/>
      <c r="F40" s="49"/>
      <c r="G40" s="49"/>
      <c r="H40" s="49"/>
      <c r="I40" s="71"/>
      <c r="J40" s="73"/>
      <c r="K40" s="58"/>
    </row>
    <row r="41" spans="1:11">
      <c r="A41" s="74"/>
      <c r="B41" s="75"/>
      <c r="C41" s="46"/>
      <c r="D41" s="75"/>
      <c r="E41" s="75"/>
      <c r="F41" s="112" t="s">
        <v>101</v>
      </c>
      <c r="G41" s="147" t="s">
        <v>102</v>
      </c>
      <c r="H41" s="78"/>
      <c r="I41" s="78"/>
      <c r="J41" s="79">
        <f>SUM(J21:J40)</f>
        <v>5205.4338926303053</v>
      </c>
      <c r="K41" s="80">
        <f>J41/J61</f>
        <v>0.76842771501689</v>
      </c>
    </row>
    <row r="42" spans="1:11">
      <c r="A42" s="81"/>
      <c r="B42" s="82"/>
      <c r="C42" s="82"/>
      <c r="D42" s="82"/>
      <c r="E42" s="82"/>
      <c r="F42" s="83"/>
      <c r="G42" s="83"/>
      <c r="H42" s="83"/>
      <c r="I42" s="83"/>
      <c r="J42" s="84"/>
      <c r="K42" s="85"/>
    </row>
    <row r="43" spans="1:11" ht="20.25">
      <c r="A43" s="86" t="s">
        <v>69</v>
      </c>
      <c r="B43" s="87"/>
      <c r="C43" s="87"/>
      <c r="D43" s="87"/>
      <c r="E43" s="87"/>
      <c r="F43" s="87"/>
      <c r="G43" s="87"/>
      <c r="H43" s="87"/>
      <c r="I43" s="87"/>
      <c r="J43" s="87"/>
      <c r="K43" s="88"/>
    </row>
    <row r="44" spans="1:11" ht="20.25">
      <c r="A44" s="81"/>
      <c r="B44" s="82"/>
      <c r="C44" s="82"/>
      <c r="D44" s="82"/>
      <c r="E44" s="82"/>
      <c r="F44" s="82"/>
      <c r="G44" s="89"/>
      <c r="H44" s="82"/>
      <c r="I44" s="82"/>
      <c r="J44" s="82"/>
      <c r="K44" s="10"/>
    </row>
    <row r="45" spans="1:11">
      <c r="A45" s="90"/>
      <c r="B45" s="91"/>
      <c r="C45" s="92"/>
      <c r="D45" s="92"/>
      <c r="E45" s="92"/>
      <c r="F45" s="93"/>
      <c r="G45" s="94"/>
      <c r="H45" s="36"/>
      <c r="I45" s="37" t="s">
        <v>15</v>
      </c>
      <c r="J45" s="95"/>
      <c r="K45" s="24"/>
    </row>
    <row r="46" spans="1:11">
      <c r="A46" s="81"/>
      <c r="B46" s="96"/>
      <c r="C46" s="41" t="s">
        <v>16</v>
      </c>
      <c r="D46" s="41" t="s">
        <v>17</v>
      </c>
      <c r="E46" s="41" t="s">
        <v>20</v>
      </c>
      <c r="F46" s="249" t="s">
        <v>21</v>
      </c>
      <c r="G46" s="250"/>
      <c r="H46" s="41" t="s">
        <v>22</v>
      </c>
      <c r="I46" s="41" t="s">
        <v>23</v>
      </c>
      <c r="J46" s="42" t="s">
        <v>24</v>
      </c>
      <c r="K46" s="24"/>
    </row>
    <row r="47" spans="1:11">
      <c r="A47" s="81"/>
      <c r="B47" s="96"/>
      <c r="C47" s="75"/>
      <c r="D47" s="75"/>
      <c r="E47" s="75"/>
      <c r="F47" s="97"/>
      <c r="G47" s="34"/>
      <c r="H47" s="45"/>
      <c r="I47" s="46" t="s">
        <v>25</v>
      </c>
      <c r="J47" s="97"/>
      <c r="K47" s="98"/>
    </row>
    <row r="48" spans="1:11">
      <c r="A48" s="81"/>
      <c r="B48" s="96"/>
      <c r="C48" s="49"/>
      <c r="D48" s="49"/>
      <c r="E48" s="63" t="s">
        <v>70</v>
      </c>
      <c r="F48" s="148" t="s">
        <v>103</v>
      </c>
      <c r="G48" s="100"/>
      <c r="H48" s="101"/>
      <c r="I48" s="52">
        <f>J41</f>
        <v>5205.4338926303053</v>
      </c>
      <c r="J48" s="102">
        <f>J41</f>
        <v>5205.4338926303053</v>
      </c>
      <c r="K48" s="24"/>
    </row>
    <row r="49" spans="1:11">
      <c r="A49" s="81"/>
      <c r="B49" s="96"/>
      <c r="C49" s="52">
        <v>3</v>
      </c>
      <c r="D49" s="41" t="s">
        <v>6</v>
      </c>
      <c r="E49" s="63" t="s">
        <v>72</v>
      </c>
      <c r="F49" s="103" t="s">
        <v>73</v>
      </c>
      <c r="G49" s="104"/>
      <c r="H49" s="105">
        <f>(C49/100)</f>
        <v>0.03</v>
      </c>
      <c r="I49" s="71"/>
      <c r="J49" s="66">
        <f>(+J48*H49)</f>
        <v>156.16301677890917</v>
      </c>
      <c r="K49" s="58">
        <f>J49/J61</f>
        <v>2.3052831450506701E-2</v>
      </c>
    </row>
    <row r="50" spans="1:11">
      <c r="A50" s="81"/>
      <c r="B50" s="96"/>
      <c r="C50" s="52">
        <v>1.5</v>
      </c>
      <c r="D50" s="41" t="s">
        <v>6</v>
      </c>
      <c r="E50" s="63" t="s">
        <v>74</v>
      </c>
      <c r="F50" s="103" t="s">
        <v>75</v>
      </c>
      <c r="G50" s="104"/>
      <c r="H50" s="105">
        <f>(C50/100)</f>
        <v>1.4999999999999999E-2</v>
      </c>
      <c r="I50" s="71"/>
      <c r="J50" s="66">
        <f>(+J48*H50)</f>
        <v>78.081508389454584</v>
      </c>
      <c r="K50" s="58">
        <f>J50/J61</f>
        <v>1.152641572525335E-2</v>
      </c>
    </row>
    <row r="51" spans="1:11">
      <c r="A51" s="81"/>
      <c r="B51" s="96"/>
      <c r="C51" s="52" t="s">
        <v>34</v>
      </c>
      <c r="D51" s="49"/>
      <c r="E51" s="49"/>
      <c r="F51" s="50"/>
      <c r="G51" s="82"/>
      <c r="H51" s="105"/>
      <c r="I51" s="52"/>
      <c r="J51" s="66"/>
      <c r="K51" s="106"/>
    </row>
    <row r="52" spans="1:11">
      <c r="A52" s="81"/>
      <c r="B52" s="96"/>
      <c r="C52" s="107"/>
      <c r="D52" s="49"/>
      <c r="E52" s="63" t="s">
        <v>76</v>
      </c>
      <c r="F52" s="103" t="s">
        <v>77</v>
      </c>
      <c r="G52" s="82"/>
      <c r="H52" s="105"/>
      <c r="I52" s="71"/>
      <c r="J52" s="66">
        <f>SUM(J48:J50)</f>
        <v>5439.6784177986692</v>
      </c>
      <c r="K52" s="58"/>
    </row>
    <row r="53" spans="1:11">
      <c r="A53" s="81"/>
      <c r="B53" s="96"/>
      <c r="C53" s="52">
        <v>0</v>
      </c>
      <c r="D53" s="41" t="s">
        <v>6</v>
      </c>
      <c r="E53" s="63" t="s">
        <v>78</v>
      </c>
      <c r="F53" s="103" t="s">
        <v>79</v>
      </c>
      <c r="G53" s="104"/>
      <c r="H53" s="105">
        <f>(C53/100)</f>
        <v>0</v>
      </c>
      <c r="I53" s="108">
        <f>J52</f>
        <v>5439.6784177986692</v>
      </c>
      <c r="J53" s="66">
        <f>(+J52*H53)</f>
        <v>0</v>
      </c>
      <c r="K53" s="58">
        <f>J53/J61</f>
        <v>0</v>
      </c>
    </row>
    <row r="54" spans="1:11">
      <c r="A54" s="81"/>
      <c r="B54" s="96"/>
      <c r="C54" s="52" t="s">
        <v>34</v>
      </c>
      <c r="D54" s="49"/>
      <c r="E54" s="49"/>
      <c r="F54" s="50"/>
      <c r="G54" s="82"/>
      <c r="H54" s="105"/>
      <c r="I54" s="52"/>
      <c r="J54" s="66"/>
      <c r="K54" s="106"/>
    </row>
    <row r="55" spans="1:11">
      <c r="A55" s="81"/>
      <c r="B55" s="96"/>
      <c r="C55" s="52" t="s">
        <v>34</v>
      </c>
      <c r="D55" s="49"/>
      <c r="E55" s="63" t="s">
        <v>80</v>
      </c>
      <c r="F55" s="103" t="s">
        <v>81</v>
      </c>
      <c r="G55" s="82"/>
      <c r="H55" s="105"/>
      <c r="I55" s="71"/>
      <c r="J55" s="66">
        <f>SUM(J52:J53)</f>
        <v>5439.6784177986692</v>
      </c>
      <c r="K55" s="106"/>
    </row>
    <row r="56" spans="1:11">
      <c r="A56" s="81"/>
      <c r="B56" s="96"/>
      <c r="C56" s="52">
        <v>13.47</v>
      </c>
      <c r="D56" s="41" t="s">
        <v>6</v>
      </c>
      <c r="E56" s="63" t="s">
        <v>82</v>
      </c>
      <c r="F56" s="103" t="s">
        <v>83</v>
      </c>
      <c r="G56" s="104"/>
      <c r="H56" s="105">
        <f>(C56/100)</f>
        <v>0.13470000000000001</v>
      </c>
      <c r="I56" s="108">
        <f>J55</f>
        <v>5439.6784177986692</v>
      </c>
      <c r="J56" s="66">
        <f>(+J55*H56)</f>
        <v>732.72468287748086</v>
      </c>
      <c r="K56" s="58">
        <f>J56/J61</f>
        <v>0.10816503780734998</v>
      </c>
    </row>
    <row r="57" spans="1:11">
      <c r="A57" s="81"/>
      <c r="B57" s="96"/>
      <c r="C57" s="52" t="s">
        <v>34</v>
      </c>
      <c r="D57" s="49"/>
      <c r="E57" s="49"/>
      <c r="F57" s="50"/>
      <c r="G57" s="82"/>
      <c r="H57" s="105"/>
      <c r="I57" s="71"/>
      <c r="J57" s="66"/>
      <c r="K57" s="106"/>
    </row>
    <row r="58" spans="1:11">
      <c r="A58" s="81"/>
      <c r="B58" s="96"/>
      <c r="C58" s="52" t="s">
        <v>34</v>
      </c>
      <c r="D58" s="49"/>
      <c r="E58" s="63" t="s">
        <v>84</v>
      </c>
      <c r="F58" s="103" t="s">
        <v>85</v>
      </c>
      <c r="G58" s="82"/>
      <c r="H58" s="105"/>
      <c r="I58" s="71"/>
      <c r="J58" s="66">
        <f>SUM(J55:J56)</f>
        <v>6172.4031006761497</v>
      </c>
      <c r="K58" s="106"/>
    </row>
    <row r="59" spans="1:11">
      <c r="A59" s="81"/>
      <c r="B59" s="96"/>
      <c r="C59" s="61">
        <f>(15%*C56)+(9%*C56)+3.65+2</f>
        <v>8.8827999999999996</v>
      </c>
      <c r="D59" s="41" t="s">
        <v>6</v>
      </c>
      <c r="E59" s="63" t="s">
        <v>86</v>
      </c>
      <c r="F59" s="103" t="s">
        <v>87</v>
      </c>
      <c r="G59" s="104"/>
      <c r="H59" s="105">
        <f>(C59/100)</f>
        <v>8.882799999999999E-2</v>
      </c>
      <c r="I59" s="71"/>
      <c r="J59" s="66">
        <f>(+J61*H59)</f>
        <v>601.73295780254546</v>
      </c>
      <c r="K59" s="58">
        <f>J59/J61</f>
        <v>8.882799999999999E-2</v>
      </c>
    </row>
    <row r="60" spans="1:11" ht="15.75" thickBot="1">
      <c r="A60" s="81"/>
      <c r="B60" s="96"/>
      <c r="C60" s="52" t="s">
        <v>34</v>
      </c>
      <c r="D60" s="49"/>
      <c r="E60" s="49"/>
      <c r="F60" s="50"/>
      <c r="G60" s="82"/>
      <c r="H60" s="71"/>
      <c r="I60" s="71"/>
      <c r="J60" s="66"/>
      <c r="K60" s="106"/>
    </row>
    <row r="61" spans="1:11" ht="15.75" thickBot="1">
      <c r="A61" s="109"/>
      <c r="B61" s="110"/>
      <c r="C61" s="111" t="s">
        <v>34</v>
      </c>
      <c r="D61" s="75"/>
      <c r="E61" s="112" t="s">
        <v>88</v>
      </c>
      <c r="F61" s="147" t="s">
        <v>89</v>
      </c>
      <c r="G61" s="172"/>
      <c r="H61" s="172"/>
      <c r="I61" s="172"/>
      <c r="J61" s="173">
        <f>J58/(1-H59)</f>
        <v>6774.1360584786953</v>
      </c>
      <c r="K61" s="116">
        <f>J61/J61</f>
        <v>1</v>
      </c>
    </row>
    <row r="62" spans="1:11" ht="22.5" customHeight="1" thickBot="1">
      <c r="A62" s="284" t="s">
        <v>120</v>
      </c>
      <c r="B62" s="285"/>
      <c r="C62" s="285"/>
      <c r="D62" s="285"/>
      <c r="E62" s="285"/>
      <c r="F62" s="285"/>
      <c r="G62" s="285"/>
      <c r="H62" s="285"/>
      <c r="I62" s="286"/>
      <c r="J62" s="174">
        <f>(J61/C22)*12</f>
        <v>369.49833046247426</v>
      </c>
      <c r="K62" s="1"/>
    </row>
    <row r="63" spans="1:1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>
      <c r="A64" s="117" t="s">
        <v>90</v>
      </c>
      <c r="B64" s="117"/>
      <c r="C64" s="118" t="s">
        <v>91</v>
      </c>
      <c r="D64" s="117"/>
      <c r="E64" s="117"/>
      <c r="F64" s="117"/>
      <c r="G64" s="117"/>
      <c r="H64" s="117"/>
      <c r="I64" s="117"/>
      <c r="J64" s="117"/>
      <c r="K64" s="117"/>
    </row>
    <row r="65" spans="1:11">
      <c r="A65" s="119" t="s">
        <v>92</v>
      </c>
      <c r="B65" s="119"/>
      <c r="C65" s="119"/>
      <c r="D65" s="119"/>
      <c r="E65" s="119"/>
      <c r="F65" s="119"/>
      <c r="G65" s="119"/>
      <c r="H65" s="119"/>
      <c r="I65" s="119"/>
      <c r="J65" s="119"/>
      <c r="K65" s="119"/>
    </row>
    <row r="66" spans="1:11">
      <c r="A66" s="118" t="s">
        <v>93</v>
      </c>
      <c r="B66" s="119"/>
      <c r="C66" s="119"/>
      <c r="D66" s="119"/>
      <c r="E66" s="119"/>
      <c r="F66" s="119"/>
      <c r="G66" s="119"/>
      <c r="H66" s="119"/>
      <c r="I66" s="119"/>
      <c r="J66" s="119"/>
      <c r="K66" s="119"/>
    </row>
    <row r="67" spans="1:11">
      <c r="A67" s="118" t="s">
        <v>94</v>
      </c>
      <c r="B67" s="119"/>
      <c r="C67" s="119"/>
      <c r="D67" s="119"/>
      <c r="E67" s="119"/>
      <c r="F67" s="119"/>
      <c r="G67" s="119"/>
      <c r="H67" s="119"/>
      <c r="I67" s="119"/>
      <c r="J67" s="119"/>
      <c r="K67" s="119"/>
    </row>
    <row r="68" spans="1:11">
      <c r="A68" s="118" t="s">
        <v>121</v>
      </c>
      <c r="B68" s="119"/>
      <c r="C68" s="119"/>
      <c r="D68" s="1"/>
      <c r="E68" s="1"/>
      <c r="F68" s="1"/>
      <c r="G68" s="1"/>
      <c r="H68" s="1"/>
      <c r="I68" s="1"/>
      <c r="J68" s="1"/>
      <c r="K68" s="119"/>
    </row>
    <row r="69" spans="1:11">
      <c r="A69" s="118" t="s">
        <v>122</v>
      </c>
    </row>
    <row r="71" spans="1:11">
      <c r="A71" s="120" t="s">
        <v>184</v>
      </c>
      <c r="B71" s="1"/>
      <c r="C71" s="1"/>
      <c r="D71" s="1"/>
      <c r="E71" s="1"/>
    </row>
  </sheetData>
  <mergeCells count="10">
    <mergeCell ref="A62:I62"/>
    <mergeCell ref="C1:K1"/>
    <mergeCell ref="C3:I3"/>
    <mergeCell ref="B4:K4"/>
    <mergeCell ref="A5:K5"/>
    <mergeCell ref="A6:K6"/>
    <mergeCell ref="A7:J7"/>
    <mergeCell ref="A8:J8"/>
    <mergeCell ref="A10:J10"/>
    <mergeCell ref="F46:G46"/>
  </mergeCells>
  <phoneticPr fontId="40" type="noConversion"/>
  <pageMargins left="0.511811024" right="0.511811024" top="0.78740157499999996" bottom="0.78740157499999996" header="0.31496062000000002" footer="0.31496062000000002"/>
  <pageSetup paperSize="9" orientation="portrait" horizontalDpi="4294967294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G40"/>
  <sheetViews>
    <sheetView topLeftCell="A19" workbookViewId="0">
      <selection activeCell="H47" sqref="H47"/>
    </sheetView>
  </sheetViews>
  <sheetFormatPr defaultRowHeight="15"/>
  <cols>
    <col min="3" max="3" width="5" customWidth="1"/>
    <col min="4" max="4" width="67" customWidth="1"/>
    <col min="5" max="5" width="11" customWidth="1"/>
  </cols>
  <sheetData>
    <row r="2" spans="1:7" ht="15.75">
      <c r="D2" s="252"/>
      <c r="E2" s="252"/>
    </row>
    <row r="3" spans="1:7" ht="15.75">
      <c r="D3" s="198"/>
      <c r="E3" s="198"/>
    </row>
    <row r="4" spans="1:7" ht="15.75">
      <c r="B4" s="175"/>
      <c r="C4" s="175"/>
      <c r="D4" s="199"/>
      <c r="E4" s="199"/>
      <c r="F4" s="175"/>
    </row>
    <row r="5" spans="1:7" ht="15.75">
      <c r="B5" s="175"/>
      <c r="C5" s="175"/>
      <c r="D5" s="199"/>
      <c r="E5" s="199"/>
      <c r="F5" s="175"/>
    </row>
    <row r="6" spans="1:7" ht="15.75">
      <c r="B6" s="175"/>
      <c r="C6" s="175"/>
      <c r="D6" s="199"/>
      <c r="E6" s="200"/>
      <c r="F6" s="177"/>
    </row>
    <row r="7" spans="1:7" ht="15.75">
      <c r="B7" s="175"/>
      <c r="C7" s="175"/>
      <c r="D7" s="199"/>
      <c r="E7" s="200"/>
      <c r="F7" s="177"/>
    </row>
    <row r="8" spans="1:7" ht="15.75">
      <c r="A8" s="175"/>
      <c r="B8" s="175"/>
      <c r="C8" s="175"/>
      <c r="D8" s="292"/>
      <c r="E8" s="293"/>
      <c r="F8" s="177"/>
      <c r="G8" s="175"/>
    </row>
    <row r="9" spans="1:7">
      <c r="A9" s="175"/>
      <c r="B9" s="175"/>
      <c r="C9" s="175"/>
      <c r="D9" s="175"/>
      <c r="E9" s="177"/>
      <c r="F9" s="177"/>
      <c r="G9" s="175"/>
    </row>
    <row r="10" spans="1:7" ht="18.75">
      <c r="A10" s="175"/>
      <c r="B10" s="175"/>
      <c r="C10" s="175"/>
      <c r="D10" s="176"/>
      <c r="E10" s="177"/>
      <c r="F10" s="177"/>
      <c r="G10" s="175"/>
    </row>
    <row r="11" spans="1:7" ht="59.25" customHeight="1">
      <c r="A11" s="175"/>
      <c r="B11" s="178"/>
      <c r="C11" s="294" t="s">
        <v>123</v>
      </c>
      <c r="D11" s="295"/>
      <c r="E11" s="296"/>
      <c r="F11" s="179"/>
      <c r="G11" s="175"/>
    </row>
    <row r="12" spans="1:7" ht="15.75">
      <c r="A12" s="175"/>
      <c r="B12" s="175"/>
      <c r="C12" s="180"/>
      <c r="D12" s="180" t="s">
        <v>124</v>
      </c>
      <c r="E12" s="181" t="s">
        <v>6</v>
      </c>
      <c r="F12" s="182"/>
      <c r="G12" s="175"/>
    </row>
    <row r="13" spans="1:7">
      <c r="A13" s="175"/>
      <c r="B13" s="175"/>
      <c r="C13" s="183"/>
      <c r="D13" s="183" t="s">
        <v>125</v>
      </c>
      <c r="E13" s="184"/>
      <c r="F13" s="185"/>
      <c r="G13" s="175"/>
    </row>
    <row r="14" spans="1:7">
      <c r="B14" s="175"/>
      <c r="C14" s="186">
        <v>1</v>
      </c>
      <c r="D14" s="186" t="s">
        <v>126</v>
      </c>
      <c r="E14" s="187">
        <v>20</v>
      </c>
      <c r="F14" s="188"/>
      <c r="G14" s="175"/>
    </row>
    <row r="15" spans="1:7">
      <c r="C15" s="189">
        <v>2</v>
      </c>
      <c r="D15" s="189" t="s">
        <v>127</v>
      </c>
      <c r="E15" s="190">
        <v>1.5</v>
      </c>
      <c r="F15" s="191"/>
    </row>
    <row r="16" spans="1:7">
      <c r="C16" s="186">
        <v>3</v>
      </c>
      <c r="D16" s="186" t="s">
        <v>128</v>
      </c>
      <c r="E16" s="192">
        <v>1</v>
      </c>
      <c r="F16" s="191"/>
    </row>
    <row r="17" spans="3:6">
      <c r="C17" s="186">
        <v>4</v>
      </c>
      <c r="D17" s="186" t="s">
        <v>129</v>
      </c>
      <c r="E17" s="192">
        <v>0.2</v>
      </c>
      <c r="F17" s="191"/>
    </row>
    <row r="18" spans="3:6">
      <c r="C18" s="186">
        <v>5</v>
      </c>
      <c r="D18" s="186" t="s">
        <v>130</v>
      </c>
      <c r="E18" s="192">
        <v>2.5</v>
      </c>
      <c r="F18" s="191"/>
    </row>
    <row r="19" spans="3:6">
      <c r="C19" s="186">
        <v>6</v>
      </c>
      <c r="D19" s="186" t="s">
        <v>131</v>
      </c>
      <c r="E19" s="192">
        <v>8</v>
      </c>
      <c r="F19" s="191"/>
    </row>
    <row r="20" spans="3:6">
      <c r="C20" s="186">
        <v>7</v>
      </c>
      <c r="D20" s="186" t="s">
        <v>132</v>
      </c>
      <c r="E20" s="192">
        <v>3</v>
      </c>
      <c r="F20" s="191"/>
    </row>
    <row r="21" spans="3:6">
      <c r="C21" s="186">
        <v>8</v>
      </c>
      <c r="D21" s="186" t="s">
        <v>133</v>
      </c>
      <c r="E21" s="192">
        <v>0.6</v>
      </c>
      <c r="F21" s="191"/>
    </row>
    <row r="22" spans="3:6">
      <c r="C22" s="193"/>
      <c r="D22" s="193" t="s">
        <v>134</v>
      </c>
      <c r="E22" s="194">
        <f>SUM(E14:E21)</f>
        <v>36.800000000000004</v>
      </c>
      <c r="F22" s="195"/>
    </row>
    <row r="23" spans="3:6">
      <c r="C23" s="193"/>
      <c r="D23" s="193" t="s">
        <v>135</v>
      </c>
      <c r="E23" s="196"/>
      <c r="F23" s="195"/>
    </row>
    <row r="24" spans="3:6">
      <c r="C24" s="186">
        <v>9</v>
      </c>
      <c r="D24" s="186" t="s">
        <v>136</v>
      </c>
      <c r="E24" s="192">
        <v>11.11</v>
      </c>
      <c r="F24" s="191"/>
    </row>
    <row r="25" spans="3:6">
      <c r="C25" s="186">
        <v>10</v>
      </c>
      <c r="D25" s="186" t="s">
        <v>137</v>
      </c>
      <c r="E25" s="192">
        <v>0.08</v>
      </c>
      <c r="F25" s="191"/>
    </row>
    <row r="26" spans="3:6">
      <c r="C26" s="186">
        <v>11</v>
      </c>
      <c r="D26" s="186" t="s">
        <v>138</v>
      </c>
      <c r="E26" s="192">
        <v>0.54</v>
      </c>
      <c r="F26" s="191"/>
    </row>
    <row r="27" spans="3:6">
      <c r="C27" s="186">
        <v>12</v>
      </c>
      <c r="D27" s="186" t="s">
        <v>139</v>
      </c>
      <c r="E27" s="192">
        <v>0.05</v>
      </c>
      <c r="F27" s="191"/>
    </row>
    <row r="28" spans="3:6">
      <c r="C28" s="186">
        <v>13</v>
      </c>
      <c r="D28" s="186" t="s">
        <v>140</v>
      </c>
      <c r="E28" s="192">
        <v>0.42</v>
      </c>
      <c r="F28" s="191"/>
    </row>
    <row r="29" spans="3:6">
      <c r="C29" s="186">
        <v>14</v>
      </c>
      <c r="D29" s="186" t="s">
        <v>141</v>
      </c>
      <c r="E29" s="192">
        <v>8.33</v>
      </c>
      <c r="F29" s="191"/>
    </row>
    <row r="30" spans="3:6">
      <c r="C30" s="186">
        <v>15</v>
      </c>
      <c r="D30" s="186" t="s">
        <v>142</v>
      </c>
      <c r="E30" s="192">
        <v>0.05</v>
      </c>
      <c r="F30" s="191"/>
    </row>
    <row r="31" spans="3:6">
      <c r="C31" s="193"/>
      <c r="D31" s="193" t="s">
        <v>143</v>
      </c>
      <c r="E31" s="194">
        <f>SUM(E24:E30)</f>
        <v>20.580000000000002</v>
      </c>
      <c r="F31" s="195"/>
    </row>
    <row r="32" spans="3:6">
      <c r="C32" s="193"/>
      <c r="D32" s="193" t="s">
        <v>144</v>
      </c>
      <c r="E32" s="196"/>
      <c r="F32" s="195"/>
    </row>
    <row r="33" spans="3:6">
      <c r="C33" s="186">
        <v>16</v>
      </c>
      <c r="D33" s="186" t="s">
        <v>145</v>
      </c>
      <c r="E33" s="192">
        <v>0.25</v>
      </c>
      <c r="F33" s="191"/>
    </row>
    <row r="34" spans="3:6">
      <c r="C34" s="186">
        <v>17</v>
      </c>
      <c r="D34" s="186" t="s">
        <v>146</v>
      </c>
      <c r="E34" s="192">
        <v>0.42</v>
      </c>
      <c r="F34" s="191"/>
    </row>
    <row r="35" spans="3:6">
      <c r="C35" s="186">
        <v>18</v>
      </c>
      <c r="D35" s="186" t="s">
        <v>147</v>
      </c>
      <c r="E35" s="192">
        <v>4.3</v>
      </c>
      <c r="F35" s="191"/>
    </row>
    <row r="36" spans="3:6">
      <c r="C36" s="193"/>
      <c r="D36" s="193" t="s">
        <v>148</v>
      </c>
      <c r="E36" s="194">
        <f>SUM(E33:E35)</f>
        <v>4.97</v>
      </c>
      <c r="F36" s="195"/>
    </row>
    <row r="37" spans="3:6">
      <c r="C37" s="193"/>
      <c r="D37" s="193" t="s">
        <v>149</v>
      </c>
      <c r="E37" s="194"/>
      <c r="F37" s="195"/>
    </row>
    <row r="38" spans="3:6">
      <c r="C38" s="186">
        <v>19</v>
      </c>
      <c r="D38" s="186" t="s">
        <v>150</v>
      </c>
      <c r="E38" s="192">
        <v>7.57</v>
      </c>
      <c r="F38" s="191"/>
    </row>
    <row r="39" spans="3:6">
      <c r="C39" s="183"/>
      <c r="D39" s="183" t="s">
        <v>151</v>
      </c>
      <c r="E39" s="194">
        <f>SUM(E38)</f>
        <v>7.57</v>
      </c>
      <c r="F39" s="195"/>
    </row>
    <row r="40" spans="3:6" ht="15.75">
      <c r="C40" s="290" t="s">
        <v>152</v>
      </c>
      <c r="D40" s="291"/>
      <c r="E40" s="197">
        <f>(E22+E31+E36+E39)/100</f>
        <v>0.69920000000000015</v>
      </c>
      <c r="F40" s="195"/>
    </row>
  </sheetData>
  <mergeCells count="4">
    <mergeCell ref="C40:D40"/>
    <mergeCell ref="D2:E2"/>
    <mergeCell ref="D8:E8"/>
    <mergeCell ref="C11:E11"/>
  </mergeCells>
  <phoneticPr fontId="40" type="noConversion"/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>
  <dimension ref="A3:L167"/>
  <sheetViews>
    <sheetView topLeftCell="A47" workbookViewId="0">
      <selection activeCell="C72" sqref="C72:G72"/>
    </sheetView>
  </sheetViews>
  <sheetFormatPr defaultColWidth="12.5703125" defaultRowHeight="12"/>
  <cols>
    <col min="1" max="1" width="12.7109375" style="1" customWidth="1"/>
    <col min="2" max="2" width="15.42578125" style="1" customWidth="1"/>
    <col min="3" max="3" width="12.42578125" style="1" customWidth="1"/>
    <col min="4" max="4" width="10.7109375" style="1" customWidth="1"/>
    <col min="5" max="5" width="8.42578125" style="1" customWidth="1"/>
    <col min="6" max="6" width="8.85546875" style="1" customWidth="1"/>
    <col min="7" max="7" width="33.28515625" style="1" customWidth="1"/>
    <col min="8" max="8" width="15" style="1" customWidth="1"/>
    <col min="9" max="9" width="12.140625" style="1" customWidth="1"/>
    <col min="10" max="10" width="12.28515625" style="1" customWidth="1"/>
    <col min="11" max="11" width="15.140625" style="1" customWidth="1"/>
    <col min="12" max="16384" width="12.5703125" style="1"/>
  </cols>
  <sheetData>
    <row r="3" spans="1:11" ht="20.25">
      <c r="B3" s="2"/>
      <c r="C3" s="251" t="s">
        <v>96</v>
      </c>
      <c r="D3" s="251"/>
      <c r="E3" s="251"/>
      <c r="F3" s="251"/>
      <c r="G3" s="251"/>
      <c r="H3" s="251"/>
      <c r="I3" s="3"/>
      <c r="J3" s="3"/>
      <c r="K3" s="3"/>
    </row>
    <row r="4" spans="1:11" ht="20.25">
      <c r="B4" s="2"/>
      <c r="C4" s="252" t="s">
        <v>97</v>
      </c>
      <c r="D4" s="252"/>
      <c r="E4" s="252"/>
      <c r="F4" s="252"/>
      <c r="G4" s="252"/>
      <c r="H4" s="4"/>
      <c r="I4" s="5"/>
      <c r="J4" s="5"/>
      <c r="K4" s="5"/>
    </row>
    <row r="5" spans="1:11" ht="18.75">
      <c r="A5" s="6"/>
      <c r="B5" s="6"/>
      <c r="C5" s="6"/>
      <c r="D5" s="7"/>
      <c r="E5" s="7"/>
      <c r="G5" s="8"/>
    </row>
    <row r="6" spans="1:11" ht="18.75">
      <c r="A6" s="253" t="s">
        <v>153</v>
      </c>
      <c r="B6" s="253"/>
      <c r="C6" s="253"/>
      <c r="D6" s="254"/>
      <c r="E6" s="254"/>
      <c r="F6" s="253"/>
      <c r="G6" s="253"/>
      <c r="H6" s="253"/>
      <c r="I6" s="253"/>
      <c r="J6" s="253"/>
      <c r="K6" s="253"/>
    </row>
    <row r="7" spans="1:11" ht="22.5" customHeight="1">
      <c r="A7" s="255" t="s">
        <v>3</v>
      </c>
      <c r="B7" s="256"/>
      <c r="C7" s="256"/>
      <c r="D7" s="257"/>
      <c r="E7" s="258"/>
      <c r="F7" s="256"/>
      <c r="G7" s="256"/>
      <c r="H7" s="256"/>
      <c r="I7" s="256"/>
      <c r="J7" s="256"/>
      <c r="K7" s="259"/>
    </row>
    <row r="8" spans="1:11" ht="20.25">
      <c r="A8" s="260" t="s">
        <v>4</v>
      </c>
      <c r="B8" s="261"/>
      <c r="C8" s="261"/>
      <c r="D8" s="262"/>
      <c r="E8" s="263"/>
      <c r="F8" s="261"/>
      <c r="G8" s="261"/>
      <c r="H8" s="261"/>
      <c r="I8" s="261"/>
      <c r="J8" s="269"/>
      <c r="K8" s="145"/>
    </row>
    <row r="9" spans="1:11" ht="20.25">
      <c r="A9" s="264" t="s">
        <v>5</v>
      </c>
      <c r="B9" s="265"/>
      <c r="C9" s="265"/>
      <c r="D9" s="266"/>
      <c r="E9" s="267"/>
      <c r="F9" s="265"/>
      <c r="G9" s="265"/>
      <c r="H9" s="265"/>
      <c r="I9" s="265"/>
      <c r="J9" s="268"/>
      <c r="K9" s="10" t="s">
        <v>6</v>
      </c>
    </row>
    <row r="10" spans="1:11" ht="15">
      <c r="A10" s="11"/>
      <c r="B10" s="12"/>
      <c r="C10" s="12"/>
      <c r="D10" s="13"/>
      <c r="E10" s="14"/>
      <c r="F10" s="12"/>
      <c r="G10" s="12"/>
      <c r="H10" s="12"/>
      <c r="I10" s="12"/>
      <c r="J10" s="12"/>
      <c r="K10" s="15"/>
    </row>
    <row r="11" spans="1:11" ht="21" thickBot="1">
      <c r="A11" s="243" t="s">
        <v>7</v>
      </c>
      <c r="B11" s="244"/>
      <c r="C11" s="244"/>
      <c r="D11" s="245"/>
      <c r="E11" s="246"/>
      <c r="F11" s="247"/>
      <c r="G11" s="247"/>
      <c r="H11" s="247"/>
      <c r="I11" s="247"/>
      <c r="J11" s="248"/>
      <c r="K11" s="16"/>
    </row>
    <row r="12" spans="1:11" ht="12.75">
      <c r="A12" s="17" t="s">
        <v>8</v>
      </c>
      <c r="B12" s="18"/>
      <c r="C12" s="18"/>
      <c r="D12" s="18"/>
      <c r="E12" s="19"/>
      <c r="F12" s="20"/>
      <c r="G12" s="20"/>
      <c r="H12" s="20"/>
      <c r="I12" s="20"/>
      <c r="J12" s="20"/>
      <c r="K12" s="21"/>
    </row>
    <row r="13" spans="1:11" ht="12.75">
      <c r="A13" s="22" t="s">
        <v>99</v>
      </c>
      <c r="B13" s="18"/>
      <c r="C13" s="18"/>
      <c r="D13" s="18"/>
      <c r="E13" s="23"/>
      <c r="F13" s="23"/>
      <c r="G13" s="23"/>
      <c r="H13" s="23"/>
      <c r="I13" s="23"/>
      <c r="J13" s="23"/>
      <c r="K13" s="24"/>
    </row>
    <row r="14" spans="1:11" ht="12.75">
      <c r="A14" s="25"/>
      <c r="B14" s="23"/>
      <c r="C14" s="23"/>
      <c r="D14" s="23"/>
      <c r="E14" s="23"/>
      <c r="F14" s="23"/>
      <c r="G14" s="23"/>
      <c r="H14" s="23"/>
      <c r="I14" s="26"/>
      <c r="J14" s="23"/>
      <c r="K14" s="24"/>
    </row>
    <row r="15" spans="1:11" ht="15.75">
      <c r="A15" s="25" t="s">
        <v>10</v>
      </c>
      <c r="B15" s="27" t="s">
        <v>11</v>
      </c>
      <c r="C15" s="23"/>
      <c r="D15" s="23"/>
      <c r="E15" s="23"/>
      <c r="F15" s="23"/>
      <c r="G15" s="23"/>
      <c r="H15" s="23"/>
      <c r="I15" s="26"/>
      <c r="J15" s="23"/>
      <c r="K15" s="24"/>
    </row>
    <row r="16" spans="1:11" ht="12.75">
      <c r="A16" s="25"/>
      <c r="B16" s="23"/>
      <c r="C16" s="28"/>
      <c r="D16" s="23"/>
      <c r="E16" s="23"/>
      <c r="F16" s="23"/>
      <c r="G16" s="23"/>
      <c r="H16" s="23"/>
      <c r="I16" s="23"/>
      <c r="J16" s="23"/>
      <c r="K16" s="24"/>
    </row>
    <row r="17" spans="1:12" ht="12.75">
      <c r="A17" s="29" t="s">
        <v>12</v>
      </c>
      <c r="B17" s="30">
        <v>0.75</v>
      </c>
      <c r="C17" s="31" t="s">
        <v>13</v>
      </c>
      <c r="D17" s="30">
        <v>0.25</v>
      </c>
      <c r="E17" s="32" t="s">
        <v>14</v>
      </c>
      <c r="F17" s="33"/>
      <c r="G17" s="34"/>
      <c r="H17" s="34"/>
      <c r="I17" s="34"/>
      <c r="J17" s="34"/>
      <c r="K17" s="24"/>
    </row>
    <row r="18" spans="1:12" ht="12.75">
      <c r="A18" s="35"/>
      <c r="B18" s="36"/>
      <c r="C18" s="36"/>
      <c r="D18" s="36"/>
      <c r="E18" s="36"/>
      <c r="F18" s="36"/>
      <c r="G18" s="36"/>
      <c r="H18" s="36"/>
      <c r="I18" s="37" t="s">
        <v>15</v>
      </c>
      <c r="J18" s="38"/>
      <c r="K18" s="39"/>
    </row>
    <row r="19" spans="1:12" ht="12.75">
      <c r="A19" s="40" t="s">
        <v>16</v>
      </c>
      <c r="B19" s="41" t="s">
        <v>17</v>
      </c>
      <c r="C19" s="41" t="s">
        <v>18</v>
      </c>
      <c r="D19" s="41" t="s">
        <v>17</v>
      </c>
      <c r="E19" s="41" t="s">
        <v>19</v>
      </c>
      <c r="F19" s="41" t="s">
        <v>20</v>
      </c>
      <c r="G19" s="41" t="s">
        <v>21</v>
      </c>
      <c r="H19" s="41" t="s">
        <v>22</v>
      </c>
      <c r="I19" s="41" t="s">
        <v>23</v>
      </c>
      <c r="J19" s="42" t="s">
        <v>24</v>
      </c>
      <c r="K19" s="43"/>
    </row>
    <row r="20" spans="1:12" ht="12.75">
      <c r="A20" s="44"/>
      <c r="B20" s="45"/>
      <c r="C20" s="45"/>
      <c r="D20" s="45"/>
      <c r="E20" s="45"/>
      <c r="F20" s="45"/>
      <c r="G20" s="45"/>
      <c r="H20" s="45"/>
      <c r="I20" s="46" t="s">
        <v>25</v>
      </c>
      <c r="J20" s="47"/>
      <c r="K20" s="39"/>
    </row>
    <row r="21" spans="1:12" ht="12.75">
      <c r="A21" s="48"/>
      <c r="B21" s="49"/>
      <c r="C21" s="49"/>
      <c r="D21" s="49"/>
      <c r="E21" s="49"/>
      <c r="F21" s="49"/>
      <c r="G21" s="49"/>
      <c r="H21" s="49"/>
      <c r="I21" s="49"/>
      <c r="J21" s="50"/>
      <c r="K21" s="24"/>
    </row>
    <row r="22" spans="1:12" ht="12.75">
      <c r="A22" s="51"/>
      <c r="B22" s="49"/>
      <c r="C22" s="52"/>
      <c r="D22" s="49"/>
      <c r="E22" s="53">
        <v>2</v>
      </c>
      <c r="F22" s="54" t="s">
        <v>26</v>
      </c>
      <c r="G22" s="54" t="s">
        <v>27</v>
      </c>
      <c r="H22" s="55">
        <f>E22</f>
        <v>2</v>
      </c>
      <c r="I22" s="56">
        <v>1602.86</v>
      </c>
      <c r="J22" s="57">
        <f>(H22*I22)</f>
        <v>3205.72</v>
      </c>
      <c r="K22" s="58">
        <f>J22/J$60</f>
        <v>0.23974463086869405</v>
      </c>
    </row>
    <row r="23" spans="1:12" ht="12.75">
      <c r="A23" s="60">
        <v>1.6</v>
      </c>
      <c r="B23" s="41" t="s">
        <v>28</v>
      </c>
      <c r="C23" s="52">
        <v>220</v>
      </c>
      <c r="D23" s="41" t="s">
        <v>29</v>
      </c>
      <c r="E23" s="53">
        <v>30</v>
      </c>
      <c r="F23" s="54" t="s">
        <v>30</v>
      </c>
      <c r="G23" s="54" t="s">
        <v>31</v>
      </c>
      <c r="H23" s="55">
        <f>A23</f>
        <v>1.6</v>
      </c>
      <c r="I23" s="61">
        <f>I22/C23*H23</f>
        <v>11.657163636363636</v>
      </c>
      <c r="J23" s="57">
        <f>E23*I23</f>
        <v>349.71490909090909</v>
      </c>
      <c r="K23" s="58">
        <f>J23/J$60</f>
        <v>2.6153959731130261E-2</v>
      </c>
    </row>
    <row r="24" spans="1:12" ht="12.75">
      <c r="A24" s="60">
        <v>2</v>
      </c>
      <c r="B24" s="41" t="s">
        <v>28</v>
      </c>
      <c r="C24" s="52">
        <v>220</v>
      </c>
      <c r="D24" s="41" t="s">
        <v>29</v>
      </c>
      <c r="E24" s="53">
        <v>12</v>
      </c>
      <c r="F24" s="54" t="s">
        <v>32</v>
      </c>
      <c r="G24" s="54" t="s">
        <v>33</v>
      </c>
      <c r="H24" s="55">
        <f>A24</f>
        <v>2</v>
      </c>
      <c r="I24" s="61">
        <f>I22/C24*H24</f>
        <v>14.571454545454545</v>
      </c>
      <c r="J24" s="57">
        <f>E24*I24</f>
        <v>174.85745454545454</v>
      </c>
      <c r="K24" s="58">
        <f>J24/J$57</f>
        <v>1.4351823657405113E-2</v>
      </c>
    </row>
    <row r="25" spans="1:12" ht="12.75">
      <c r="A25" s="60">
        <v>0.4</v>
      </c>
      <c r="B25" s="41" t="s">
        <v>28</v>
      </c>
      <c r="C25" s="52">
        <f>C23</f>
        <v>220</v>
      </c>
      <c r="D25" s="41" t="s">
        <v>29</v>
      </c>
      <c r="E25" s="53">
        <v>210</v>
      </c>
      <c r="F25" s="54" t="s">
        <v>36</v>
      </c>
      <c r="G25" s="54" t="s">
        <v>100</v>
      </c>
      <c r="H25" s="55">
        <f>E22</f>
        <v>2</v>
      </c>
      <c r="I25" s="61">
        <f>((I$22)/C25*A25)</f>
        <v>2.914290909090909</v>
      </c>
      <c r="J25" s="57">
        <f>E25*I25</f>
        <v>612.00109090909086</v>
      </c>
      <c r="K25" s="58">
        <f t="shared" ref="K25:K37" si="0">J25/J$60</f>
        <v>4.5769429529477948E-2</v>
      </c>
      <c r="L25" s="146"/>
    </row>
    <row r="26" spans="1:12" ht="12.75">
      <c r="A26" s="60">
        <v>0.3</v>
      </c>
      <c r="B26" s="41" t="s">
        <v>28</v>
      </c>
      <c r="C26" s="52" t="s">
        <v>34</v>
      </c>
      <c r="D26" s="63" t="s">
        <v>35</v>
      </c>
      <c r="E26" s="53">
        <f>E22</f>
        <v>2</v>
      </c>
      <c r="F26" s="54" t="s">
        <v>40</v>
      </c>
      <c r="G26" s="54" t="s">
        <v>37</v>
      </c>
      <c r="H26" s="55">
        <f>A26</f>
        <v>0.3</v>
      </c>
      <c r="I26" s="56">
        <f>I22</f>
        <v>1602.86</v>
      </c>
      <c r="J26" s="57">
        <f>I26*A26*E26</f>
        <v>961.71599999999989</v>
      </c>
      <c r="K26" s="58">
        <f t="shared" si="0"/>
        <v>7.1923389260608206E-2</v>
      </c>
    </row>
    <row r="27" spans="1:12" ht="12.75">
      <c r="A27" s="60">
        <v>0.69920000000000004</v>
      </c>
      <c r="B27" s="41" t="s">
        <v>38</v>
      </c>
      <c r="C27" s="52" t="s">
        <v>34</v>
      </c>
      <c r="D27" s="63" t="s">
        <v>35</v>
      </c>
      <c r="E27" s="41" t="s">
        <v>39</v>
      </c>
      <c r="F27" s="54" t="s">
        <v>44</v>
      </c>
      <c r="G27" s="63" t="s">
        <v>41</v>
      </c>
      <c r="H27" s="65">
        <f>A27</f>
        <v>0.69920000000000004</v>
      </c>
      <c r="I27" s="52">
        <f>SUM(J22:J26)</f>
        <v>5304.009454545454</v>
      </c>
      <c r="J27" s="66">
        <f>(I27*H27)</f>
        <v>3708.5634106181815</v>
      </c>
      <c r="K27" s="58">
        <f t="shared" si="0"/>
        <v>0.27735053776742852</v>
      </c>
      <c r="L27" s="64"/>
    </row>
    <row r="28" spans="1:12" ht="12.75">
      <c r="A28" s="67">
        <v>1</v>
      </c>
      <c r="B28" s="41" t="s">
        <v>42</v>
      </c>
      <c r="C28" s="52">
        <v>1</v>
      </c>
      <c r="D28" s="41" t="s">
        <v>43</v>
      </c>
      <c r="E28" s="68">
        <f>E26</f>
        <v>2</v>
      </c>
      <c r="F28" s="54" t="s">
        <v>46</v>
      </c>
      <c r="G28" s="63" t="s">
        <v>45</v>
      </c>
      <c r="H28" s="69">
        <f t="shared" ref="H28:H36" si="1">E28</f>
        <v>2</v>
      </c>
      <c r="I28" s="61">
        <v>112.9</v>
      </c>
      <c r="J28" s="66">
        <f>(+I28*H28)*A28/C28</f>
        <v>225.8</v>
      </c>
      <c r="K28" s="58">
        <f t="shared" si="0"/>
        <v>1.6886795368950228E-2</v>
      </c>
    </row>
    <row r="29" spans="1:12" ht="12.75">
      <c r="A29" s="67">
        <v>1</v>
      </c>
      <c r="B29" s="41" t="s">
        <v>42</v>
      </c>
      <c r="C29" s="52">
        <v>1</v>
      </c>
      <c r="D29" s="41" t="s">
        <v>43</v>
      </c>
      <c r="E29" s="68">
        <f>E22</f>
        <v>2</v>
      </c>
      <c r="F29" s="54" t="s">
        <v>48</v>
      </c>
      <c r="G29" s="63" t="s">
        <v>47</v>
      </c>
      <c r="H29" s="69">
        <f t="shared" si="1"/>
        <v>2</v>
      </c>
      <c r="I29" s="61">
        <f>15.99*15.5</f>
        <v>247.845</v>
      </c>
      <c r="J29" s="66">
        <f>(+I29*H29)*A29/C29</f>
        <v>495.69</v>
      </c>
      <c r="K29" s="58">
        <f t="shared" si="0"/>
        <v>3.7070928239304413E-2</v>
      </c>
    </row>
    <row r="30" spans="1:12" ht="12.75">
      <c r="A30" s="67">
        <v>1</v>
      </c>
      <c r="B30" s="41" t="s">
        <v>42</v>
      </c>
      <c r="C30" s="52">
        <v>1</v>
      </c>
      <c r="D30" s="41" t="s">
        <v>43</v>
      </c>
      <c r="E30" s="68">
        <f>E22</f>
        <v>2</v>
      </c>
      <c r="F30" s="54" t="s">
        <v>50</v>
      </c>
      <c r="G30" s="63" t="s">
        <v>49</v>
      </c>
      <c r="H30" s="69">
        <f>E30</f>
        <v>2</v>
      </c>
      <c r="I30" s="61">
        <f>I29*0.1</f>
        <v>24.784500000000001</v>
      </c>
      <c r="J30" s="66">
        <f>(+I30*H30)*A30/C30</f>
        <v>49.569000000000003</v>
      </c>
      <c r="K30" s="58">
        <f t="shared" si="0"/>
        <v>3.7070928239304416E-3</v>
      </c>
    </row>
    <row r="31" spans="1:12" ht="12.75">
      <c r="A31" s="67">
        <v>1</v>
      </c>
      <c r="B31" s="41" t="s">
        <v>42</v>
      </c>
      <c r="C31" s="52">
        <v>6</v>
      </c>
      <c r="D31" s="41" t="s">
        <v>43</v>
      </c>
      <c r="E31" s="68">
        <f>E28</f>
        <v>2</v>
      </c>
      <c r="F31" s="54" t="s">
        <v>54</v>
      </c>
      <c r="G31" s="63" t="s">
        <v>51</v>
      </c>
      <c r="H31" s="69">
        <f t="shared" si="1"/>
        <v>2</v>
      </c>
      <c r="I31" s="61">
        <v>351.36</v>
      </c>
      <c r="J31" s="66">
        <f>(I31*H31*A31)/C31</f>
        <v>117.12</v>
      </c>
      <c r="K31" s="58">
        <f t="shared" si="0"/>
        <v>8.758996783044511E-3</v>
      </c>
    </row>
    <row r="32" spans="1:12" ht="12.75">
      <c r="A32" s="67">
        <v>1</v>
      </c>
      <c r="B32" s="41" t="s">
        <v>52</v>
      </c>
      <c r="C32" s="52">
        <v>1</v>
      </c>
      <c r="D32" s="41" t="s">
        <v>53</v>
      </c>
      <c r="E32" s="68">
        <f>E22</f>
        <v>2</v>
      </c>
      <c r="F32" s="54" t="s">
        <v>56</v>
      </c>
      <c r="G32" s="63" t="s">
        <v>55</v>
      </c>
      <c r="H32" s="69">
        <f t="shared" si="1"/>
        <v>2</v>
      </c>
      <c r="I32" s="61">
        <v>91.08</v>
      </c>
      <c r="J32" s="66">
        <f>(+I32*H32)*A32*C32</f>
        <v>182.16</v>
      </c>
      <c r="K32" s="58">
        <f t="shared" si="0"/>
        <v>1.3623111799858163E-2</v>
      </c>
    </row>
    <row r="33" spans="1:11" ht="12.75">
      <c r="A33" s="67">
        <v>1</v>
      </c>
      <c r="B33" s="41" t="s">
        <v>42</v>
      </c>
      <c r="C33" s="52">
        <v>1</v>
      </c>
      <c r="D33" s="41" t="s">
        <v>43</v>
      </c>
      <c r="E33" s="68">
        <f>E32</f>
        <v>2</v>
      </c>
      <c r="F33" s="54" t="s">
        <v>58</v>
      </c>
      <c r="G33" s="63" t="s">
        <v>57</v>
      </c>
      <c r="H33" s="69">
        <f t="shared" si="1"/>
        <v>2</v>
      </c>
      <c r="I33" s="61">
        <f>11.67</f>
        <v>11.67</v>
      </c>
      <c r="J33" s="66">
        <f>(I33*H33*A33)/C33</f>
        <v>23.34</v>
      </c>
      <c r="K33" s="58">
        <f t="shared" si="0"/>
        <v>1.7455172892440135E-3</v>
      </c>
    </row>
    <row r="34" spans="1:11" ht="12.75">
      <c r="A34" s="67">
        <v>1</v>
      </c>
      <c r="B34" s="41" t="s">
        <v>42</v>
      </c>
      <c r="C34" s="52">
        <v>1</v>
      </c>
      <c r="D34" s="41" t="s">
        <v>43</v>
      </c>
      <c r="E34" s="53">
        <f>E22</f>
        <v>2</v>
      </c>
      <c r="F34" s="54" t="s">
        <v>60</v>
      </c>
      <c r="G34" s="54" t="s">
        <v>59</v>
      </c>
      <c r="H34" s="55">
        <f t="shared" si="1"/>
        <v>2</v>
      </c>
      <c r="I34" s="56">
        <f>2.6*2*15.5*E22</f>
        <v>161.20000000000002</v>
      </c>
      <c r="J34" s="66">
        <f>(+I34/C34)*H34</f>
        <v>322.40000000000003</v>
      </c>
      <c r="K34" s="58">
        <f t="shared" si="0"/>
        <v>2.4111172838571979E-2</v>
      </c>
    </row>
    <row r="35" spans="1:11" ht="12.75">
      <c r="A35" s="67">
        <v>1</v>
      </c>
      <c r="B35" s="41" t="s">
        <v>42</v>
      </c>
      <c r="C35" s="52">
        <v>1</v>
      </c>
      <c r="D35" s="41" t="s">
        <v>43</v>
      </c>
      <c r="E35" s="53">
        <f>E22</f>
        <v>2</v>
      </c>
      <c r="F35" s="54" t="s">
        <v>62</v>
      </c>
      <c r="G35" s="54" t="s">
        <v>61</v>
      </c>
      <c r="H35" s="55">
        <f>E35</f>
        <v>2</v>
      </c>
      <c r="I35" s="56">
        <f>-(I22*6%)</f>
        <v>-96.171599999999984</v>
      </c>
      <c r="J35" s="66">
        <f>(+I35/C35)*H35</f>
        <v>-192.34319999999997</v>
      </c>
      <c r="K35" s="58">
        <f t="shared" si="0"/>
        <v>-1.4384677852121641E-2</v>
      </c>
    </row>
    <row r="36" spans="1:11" ht="12.75">
      <c r="A36" s="67">
        <v>1</v>
      </c>
      <c r="B36" s="41" t="s">
        <v>42</v>
      </c>
      <c r="C36" s="68">
        <v>60</v>
      </c>
      <c r="D36" s="41" t="s">
        <v>43</v>
      </c>
      <c r="E36" s="53">
        <f>E26</f>
        <v>2</v>
      </c>
      <c r="F36" s="54" t="s">
        <v>65</v>
      </c>
      <c r="G36" s="54" t="s">
        <v>63</v>
      </c>
      <c r="H36" s="55">
        <f t="shared" si="1"/>
        <v>2</v>
      </c>
      <c r="I36" s="56">
        <v>159.24</v>
      </c>
      <c r="J36" s="66">
        <f>(+I36/C36)*H36</f>
        <v>5.3080000000000007</v>
      </c>
      <c r="K36" s="58">
        <f t="shared" si="0"/>
        <v>3.9696682824795309E-4</v>
      </c>
    </row>
    <row r="37" spans="1:11" ht="12.75">
      <c r="A37" s="67">
        <v>1</v>
      </c>
      <c r="B37" s="41" t="s">
        <v>42</v>
      </c>
      <c r="C37" s="68">
        <v>60</v>
      </c>
      <c r="D37" s="41" t="s">
        <v>64</v>
      </c>
      <c r="E37" s="53">
        <f>E22</f>
        <v>2</v>
      </c>
      <c r="F37" s="54" t="s">
        <v>67</v>
      </c>
      <c r="G37" s="54" t="s">
        <v>66</v>
      </c>
      <c r="H37" s="55">
        <f>A37/C37</f>
        <v>1.6666666666666666E-2</v>
      </c>
      <c r="I37" s="56">
        <f>1000</f>
        <v>1000</v>
      </c>
      <c r="J37" s="57">
        <f>(H37*I37)*E37</f>
        <v>33.333333333333336</v>
      </c>
      <c r="K37" s="58">
        <f t="shared" si="0"/>
        <v>2.4928838749557463E-3</v>
      </c>
    </row>
    <row r="38" spans="1:11" ht="12.75">
      <c r="A38" s="67"/>
      <c r="B38" s="41"/>
      <c r="C38" s="68"/>
      <c r="D38" s="41"/>
      <c r="E38" s="53"/>
      <c r="F38" s="63"/>
      <c r="G38" s="54"/>
      <c r="H38" s="55"/>
      <c r="I38" s="56"/>
      <c r="J38" s="66"/>
      <c r="K38" s="58"/>
    </row>
    <row r="39" spans="1:11" ht="12.75">
      <c r="A39" s="67"/>
      <c r="B39" s="41"/>
      <c r="C39" s="68"/>
      <c r="D39" s="41"/>
      <c r="E39" s="53"/>
      <c r="F39" s="63"/>
      <c r="G39" s="54"/>
      <c r="H39" s="55"/>
      <c r="I39" s="56">
        <f>1000</f>
        <v>1000</v>
      </c>
      <c r="J39" s="57"/>
      <c r="K39" s="58"/>
    </row>
    <row r="40" spans="1:11" ht="12.75">
      <c r="A40" s="48"/>
      <c r="B40" s="49"/>
      <c r="C40" s="71"/>
      <c r="D40" s="49"/>
      <c r="E40" s="49"/>
      <c r="F40" s="49"/>
      <c r="G40" s="49"/>
      <c r="H40" s="49"/>
      <c r="I40" s="71"/>
      <c r="J40" s="73"/>
      <c r="K40" s="58"/>
    </row>
    <row r="41" spans="1:11" ht="12.75">
      <c r="A41" s="74"/>
      <c r="B41" s="75"/>
      <c r="C41" s="46"/>
      <c r="D41" s="75"/>
      <c r="E41" s="75"/>
      <c r="F41" s="112" t="s">
        <v>101</v>
      </c>
      <c r="G41" s="147" t="s">
        <v>102</v>
      </c>
      <c r="H41" s="78"/>
      <c r="I41" s="78"/>
      <c r="J41" s="79">
        <f>SUM(J22:J40)</f>
        <v>10274.94999849697</v>
      </c>
      <c r="K41" s="80">
        <f>J41/J60</f>
        <v>0.76842771501689</v>
      </c>
    </row>
    <row r="42" spans="1:11" ht="12.75">
      <c r="A42" s="81"/>
      <c r="B42" s="82"/>
      <c r="C42" s="82"/>
      <c r="D42" s="82"/>
      <c r="E42" s="82"/>
      <c r="F42" s="83"/>
      <c r="G42" s="83"/>
      <c r="H42" s="83"/>
      <c r="I42" s="83"/>
      <c r="J42" s="84"/>
      <c r="K42" s="85"/>
    </row>
    <row r="43" spans="1:11" ht="20.25">
      <c r="A43" s="86" t="s">
        <v>69</v>
      </c>
      <c r="B43" s="87"/>
      <c r="C43" s="87"/>
      <c r="D43" s="87"/>
      <c r="E43" s="87"/>
      <c r="F43" s="87"/>
      <c r="G43" s="87"/>
      <c r="H43" s="87"/>
      <c r="I43" s="87"/>
      <c r="J43" s="87"/>
      <c r="K43" s="88"/>
    </row>
    <row r="44" spans="1:11" ht="12.75">
      <c r="A44" s="90"/>
      <c r="B44" s="91"/>
      <c r="C44" s="92"/>
      <c r="D44" s="92"/>
      <c r="E44" s="92"/>
      <c r="F44" s="93"/>
      <c r="G44" s="94"/>
      <c r="H44" s="36"/>
      <c r="I44" s="37" t="s">
        <v>15</v>
      </c>
      <c r="J44" s="95"/>
      <c r="K44" s="24"/>
    </row>
    <row r="45" spans="1:11" ht="12.75">
      <c r="A45" s="81"/>
      <c r="B45" s="96"/>
      <c r="C45" s="41" t="s">
        <v>16</v>
      </c>
      <c r="D45" s="41" t="s">
        <v>17</v>
      </c>
      <c r="E45" s="41" t="s">
        <v>20</v>
      </c>
      <c r="F45" s="249" t="s">
        <v>21</v>
      </c>
      <c r="G45" s="250"/>
      <c r="H45" s="41" t="s">
        <v>22</v>
      </c>
      <c r="I45" s="41" t="s">
        <v>23</v>
      </c>
      <c r="J45" s="42" t="s">
        <v>24</v>
      </c>
      <c r="K45" s="24"/>
    </row>
    <row r="46" spans="1:11" ht="12.75">
      <c r="A46" s="81"/>
      <c r="B46" s="96"/>
      <c r="C46" s="75"/>
      <c r="D46" s="75"/>
      <c r="E46" s="75"/>
      <c r="F46" s="97"/>
      <c r="G46" s="34"/>
      <c r="H46" s="45"/>
      <c r="I46" s="46" t="s">
        <v>25</v>
      </c>
      <c r="J46" s="97"/>
      <c r="K46" s="98"/>
    </row>
    <row r="47" spans="1:11" ht="12.75">
      <c r="A47" s="81"/>
      <c r="B47" s="96"/>
      <c r="C47" s="49"/>
      <c r="D47" s="49"/>
      <c r="E47" s="63" t="s">
        <v>70</v>
      </c>
      <c r="F47" s="148" t="s">
        <v>103</v>
      </c>
      <c r="G47" s="100"/>
      <c r="H47" s="101"/>
      <c r="I47" s="52">
        <f>J41</f>
        <v>10274.94999849697</v>
      </c>
      <c r="J47" s="102">
        <f>J41</f>
        <v>10274.94999849697</v>
      </c>
      <c r="K47" s="24"/>
    </row>
    <row r="48" spans="1:11" ht="12.75">
      <c r="A48" s="81"/>
      <c r="B48" s="96"/>
      <c r="C48" s="52">
        <v>3</v>
      </c>
      <c r="D48" s="41" t="s">
        <v>6</v>
      </c>
      <c r="E48" s="63" t="s">
        <v>72</v>
      </c>
      <c r="F48" s="103" t="s">
        <v>73</v>
      </c>
      <c r="G48" s="104"/>
      <c r="H48" s="105">
        <f>(C48/100)</f>
        <v>0.03</v>
      </c>
      <c r="I48" s="71"/>
      <c r="J48" s="66">
        <f>(+J47*H48)</f>
        <v>308.24849995490911</v>
      </c>
      <c r="K48" s="58">
        <f>J48/J60</f>
        <v>2.3052831450506701E-2</v>
      </c>
    </row>
    <row r="49" spans="1:11" ht="12.75">
      <c r="A49" s="81"/>
      <c r="B49" s="96"/>
      <c r="C49" s="52">
        <v>1.5</v>
      </c>
      <c r="D49" s="41" t="s">
        <v>6</v>
      </c>
      <c r="E49" s="63" t="s">
        <v>74</v>
      </c>
      <c r="F49" s="103" t="s">
        <v>75</v>
      </c>
      <c r="G49" s="104"/>
      <c r="H49" s="105">
        <f>(C49/100)</f>
        <v>1.4999999999999999E-2</v>
      </c>
      <c r="I49" s="71"/>
      <c r="J49" s="66">
        <f>(+J47*H49)</f>
        <v>154.12424997745455</v>
      </c>
      <c r="K49" s="58">
        <f>J49/J60</f>
        <v>1.152641572525335E-2</v>
      </c>
    </row>
    <row r="50" spans="1:11" ht="12.75">
      <c r="A50" s="81"/>
      <c r="B50" s="96"/>
      <c r="C50" s="52" t="s">
        <v>34</v>
      </c>
      <c r="D50" s="49"/>
      <c r="E50" s="49"/>
      <c r="F50" s="50"/>
      <c r="G50" s="82"/>
      <c r="H50" s="105"/>
      <c r="I50" s="52"/>
      <c r="J50" s="66"/>
      <c r="K50" s="106"/>
    </row>
    <row r="51" spans="1:11" ht="12.75">
      <c r="A51" s="81"/>
      <c r="B51" s="96"/>
      <c r="C51" s="107"/>
      <c r="D51" s="49"/>
      <c r="E51" s="63" t="s">
        <v>76</v>
      </c>
      <c r="F51" s="103" t="s">
        <v>77</v>
      </c>
      <c r="G51" s="82"/>
      <c r="H51" s="105"/>
      <c r="I51" s="71"/>
      <c r="J51" s="66">
        <f>SUM(J47:J49)</f>
        <v>10737.322748429333</v>
      </c>
      <c r="K51" s="58"/>
    </row>
    <row r="52" spans="1:11" ht="12.75">
      <c r="A52" s="81"/>
      <c r="B52" s="96"/>
      <c r="C52" s="52">
        <v>0</v>
      </c>
      <c r="D52" s="41" t="s">
        <v>6</v>
      </c>
      <c r="E52" s="63" t="s">
        <v>78</v>
      </c>
      <c r="F52" s="103" t="s">
        <v>79</v>
      </c>
      <c r="G52" s="104"/>
      <c r="H52" s="105">
        <f>(C52/100)</f>
        <v>0</v>
      </c>
      <c r="I52" s="108">
        <f>J51</f>
        <v>10737.322748429333</v>
      </c>
      <c r="J52" s="66">
        <f>(+J51*H52)</f>
        <v>0</v>
      </c>
      <c r="K52" s="58">
        <f>J52/J60</f>
        <v>0</v>
      </c>
    </row>
    <row r="53" spans="1:11" ht="12.75">
      <c r="A53" s="81"/>
      <c r="B53" s="96"/>
      <c r="C53" s="52" t="s">
        <v>34</v>
      </c>
      <c r="D53" s="49"/>
      <c r="E53" s="49"/>
      <c r="F53" s="50"/>
      <c r="G53" s="82"/>
      <c r="H53" s="105"/>
      <c r="I53" s="52"/>
      <c r="J53" s="66"/>
      <c r="K53" s="106"/>
    </row>
    <row r="54" spans="1:11" ht="12.75">
      <c r="A54" s="81"/>
      <c r="B54" s="96"/>
      <c r="C54" s="52" t="s">
        <v>34</v>
      </c>
      <c r="D54" s="49"/>
      <c r="E54" s="63" t="s">
        <v>80</v>
      </c>
      <c r="F54" s="103" t="s">
        <v>81</v>
      </c>
      <c r="G54" s="82"/>
      <c r="H54" s="105"/>
      <c r="I54" s="71"/>
      <c r="J54" s="66">
        <f>SUM(J51:J52)</f>
        <v>10737.322748429333</v>
      </c>
      <c r="K54" s="106"/>
    </row>
    <row r="55" spans="1:11" ht="12.75">
      <c r="A55" s="81"/>
      <c r="B55" s="96"/>
      <c r="C55" s="52">
        <v>13.47</v>
      </c>
      <c r="D55" s="41" t="s">
        <v>6</v>
      </c>
      <c r="E55" s="63" t="s">
        <v>82</v>
      </c>
      <c r="F55" s="103" t="s">
        <v>83</v>
      </c>
      <c r="G55" s="104"/>
      <c r="H55" s="105">
        <f>(C55/100)</f>
        <v>0.13470000000000001</v>
      </c>
      <c r="I55" s="108">
        <f>J54</f>
        <v>10737.322748429333</v>
      </c>
      <c r="J55" s="66">
        <f>(+J54*H55)</f>
        <v>1446.3173742134313</v>
      </c>
      <c r="K55" s="58">
        <f>J55/J60</f>
        <v>0.10816503780734997</v>
      </c>
    </row>
    <row r="56" spans="1:11" ht="12.75">
      <c r="A56" s="81"/>
      <c r="B56" s="96"/>
      <c r="C56" s="52" t="s">
        <v>34</v>
      </c>
      <c r="D56" s="49"/>
      <c r="E56" s="49"/>
      <c r="F56" s="50"/>
      <c r="G56" s="82"/>
      <c r="H56" s="105"/>
      <c r="I56" s="71"/>
      <c r="J56" s="66"/>
      <c r="K56" s="106"/>
    </row>
    <row r="57" spans="1:11" ht="12.75">
      <c r="A57" s="81"/>
      <c r="B57" s="96"/>
      <c r="C57" s="52" t="s">
        <v>34</v>
      </c>
      <c r="D57" s="49"/>
      <c r="E57" s="63" t="s">
        <v>84</v>
      </c>
      <c r="F57" s="103" t="s">
        <v>85</v>
      </c>
      <c r="G57" s="82"/>
      <c r="H57" s="105"/>
      <c r="I57" s="71"/>
      <c r="J57" s="66">
        <f>SUM(J54:J55)</f>
        <v>12183.640122642764</v>
      </c>
      <c r="K57" s="106"/>
    </row>
    <row r="58" spans="1:11" ht="12.75">
      <c r="A58" s="81"/>
      <c r="B58" s="96"/>
      <c r="C58" s="61">
        <f>(15%*C55)+(9%*C55)+3.65+2</f>
        <v>8.8827999999999996</v>
      </c>
      <c r="D58" s="41" t="s">
        <v>6</v>
      </c>
      <c r="E58" s="63" t="s">
        <v>86</v>
      </c>
      <c r="F58" s="103" t="s">
        <v>87</v>
      </c>
      <c r="G58" s="104"/>
      <c r="H58" s="105">
        <f>(C58/100)</f>
        <v>8.882799999999999E-2</v>
      </c>
      <c r="I58" s="71"/>
      <c r="J58" s="66">
        <f>(+J60*H58)</f>
        <v>1187.7542163434691</v>
      </c>
      <c r="K58" s="58">
        <f>J58/J60</f>
        <v>8.882799999999999E-2</v>
      </c>
    </row>
    <row r="59" spans="1:11" ht="12.75">
      <c r="A59" s="81"/>
      <c r="B59" s="96"/>
      <c r="C59" s="52" t="s">
        <v>34</v>
      </c>
      <c r="D59" s="49"/>
      <c r="E59" s="49"/>
      <c r="F59" s="50"/>
      <c r="G59" s="82"/>
      <c r="H59" s="71"/>
      <c r="I59" s="71"/>
      <c r="J59" s="66"/>
      <c r="K59" s="106"/>
    </row>
    <row r="60" spans="1:11" ht="13.5" thickBot="1">
      <c r="A60" s="149"/>
      <c r="B60" s="150"/>
      <c r="C60" s="151" t="s">
        <v>34</v>
      </c>
      <c r="D60" s="152"/>
      <c r="E60" s="153" t="s">
        <v>88</v>
      </c>
      <c r="F60" s="154" t="s">
        <v>89</v>
      </c>
      <c r="G60" s="155"/>
      <c r="H60" s="155"/>
      <c r="I60" s="155"/>
      <c r="J60" s="156">
        <f>J57/(1-H58)</f>
        <v>13371.394338986234</v>
      </c>
      <c r="K60" s="157">
        <f>J60/J60</f>
        <v>1</v>
      </c>
    </row>
    <row r="61" spans="1:11" ht="15">
      <c r="A61" s="201"/>
      <c r="B61" s="201"/>
      <c r="C61" s="202"/>
      <c r="D61" s="201"/>
      <c r="E61" s="203"/>
      <c r="F61" s="204"/>
      <c r="G61" s="205"/>
      <c r="H61" s="205"/>
      <c r="I61" s="205"/>
      <c r="J61" s="206"/>
      <c r="K61" s="207"/>
    </row>
    <row r="62" spans="1:11" ht="15">
      <c r="A62" s="208" t="s">
        <v>90</v>
      </c>
      <c r="B62" s="208"/>
      <c r="C62" s="209" t="s">
        <v>91</v>
      </c>
      <c r="D62" s="208"/>
      <c r="E62" s="208"/>
      <c r="F62" s="208"/>
      <c r="G62" s="208"/>
      <c r="H62" s="208"/>
      <c r="I62" s="208"/>
      <c r="J62" s="208"/>
      <c r="K62" s="208"/>
    </row>
    <row r="63" spans="1:11" ht="15">
      <c r="A63" s="210" t="s">
        <v>92</v>
      </c>
      <c r="B63" s="210"/>
      <c r="C63" s="210"/>
      <c r="D63" s="210"/>
      <c r="E63" s="210"/>
      <c r="F63" s="210"/>
      <c r="G63" s="210"/>
      <c r="H63" s="210"/>
      <c r="I63" s="210"/>
      <c r="J63" s="210"/>
      <c r="K63" s="210"/>
    </row>
    <row r="64" spans="1:11" ht="15">
      <c r="A64" s="209" t="s">
        <v>93</v>
      </c>
      <c r="B64" s="210"/>
      <c r="C64" s="210"/>
      <c r="D64" s="210"/>
      <c r="E64" s="210"/>
      <c r="F64" s="210"/>
      <c r="G64" s="210"/>
      <c r="H64" s="210"/>
      <c r="I64" s="210"/>
      <c r="J64" s="210"/>
      <c r="K64" s="210"/>
    </row>
    <row r="65" spans="1:11" ht="15">
      <c r="A65" s="209" t="s">
        <v>94</v>
      </c>
      <c r="B65" s="210"/>
      <c r="C65" s="210"/>
      <c r="D65" s="210"/>
      <c r="E65" s="210"/>
      <c r="F65" s="210"/>
      <c r="G65" s="210"/>
      <c r="H65" s="210"/>
      <c r="I65" s="210"/>
      <c r="J65" s="210"/>
      <c r="K65" s="210"/>
    </row>
    <row r="66" spans="1:11" ht="15">
      <c r="A66" s="209" t="s">
        <v>95</v>
      </c>
      <c r="B66" s="210"/>
      <c r="C66" s="210"/>
      <c r="D66" s="211"/>
      <c r="E66" s="211"/>
      <c r="F66" s="211"/>
      <c r="G66" s="211"/>
      <c r="H66" s="211"/>
      <c r="I66" s="211"/>
      <c r="J66" s="211"/>
      <c r="K66" s="210"/>
    </row>
    <row r="67" spans="1:11" ht="15">
      <c r="A67" s="210" t="s">
        <v>154</v>
      </c>
      <c r="B67" s="210"/>
      <c r="C67" s="210"/>
      <c r="D67" s="210"/>
      <c r="E67" s="210"/>
      <c r="F67" s="210"/>
      <c r="G67" s="210"/>
      <c r="H67" s="210"/>
      <c r="I67" s="210"/>
      <c r="J67" s="210"/>
      <c r="K67" s="210"/>
    </row>
    <row r="68" spans="1:11" ht="15">
      <c r="A68" s="210" t="s">
        <v>155</v>
      </c>
      <c r="B68" s="210"/>
      <c r="C68" s="210"/>
      <c r="D68" s="210"/>
      <c r="E68" s="210"/>
      <c r="F68" s="210"/>
      <c r="G68" s="210"/>
      <c r="H68" s="210"/>
      <c r="I68" s="210"/>
      <c r="J68" s="210"/>
      <c r="K68" s="210"/>
    </row>
    <row r="69" spans="1:11" ht="15">
      <c r="A69" s="209" t="s">
        <v>156</v>
      </c>
      <c r="B69" s="210"/>
      <c r="C69" s="210"/>
      <c r="D69" s="210"/>
      <c r="E69" s="210"/>
      <c r="F69" s="210"/>
      <c r="G69" s="210"/>
      <c r="H69" s="210"/>
      <c r="I69" s="210"/>
      <c r="J69" s="210"/>
      <c r="K69" s="210"/>
    </row>
    <row r="70" spans="1:11" ht="15">
      <c r="A70" s="209" t="s">
        <v>157</v>
      </c>
      <c r="B70" s="210"/>
      <c r="C70" s="210"/>
      <c r="D70" s="211"/>
      <c r="E70" s="211"/>
      <c r="F70" s="211"/>
      <c r="G70" s="211"/>
      <c r="H70" s="211"/>
      <c r="I70" s="211"/>
      <c r="J70" s="211"/>
      <c r="K70" s="210"/>
    </row>
    <row r="71" spans="1:11" ht="15">
      <c r="A71" s="119"/>
      <c r="B71" s="119"/>
      <c r="C71" s="119"/>
      <c r="D71" s="119"/>
      <c r="E71" s="119"/>
      <c r="F71" s="119"/>
      <c r="G71" s="119"/>
      <c r="H71" s="119"/>
      <c r="I71" s="119"/>
      <c r="J71" s="119"/>
      <c r="K71" s="119"/>
    </row>
    <row r="72" spans="1:11">
      <c r="C72" s="120" t="s">
        <v>184</v>
      </c>
    </row>
    <row r="94" ht="12.75" customHeight="1"/>
    <row r="124" spans="1:11" ht="12.75">
      <c r="A124" s="122"/>
      <c r="B124" s="122"/>
      <c r="C124" s="122"/>
      <c r="D124" s="122"/>
      <c r="E124" s="123"/>
      <c r="F124" s="123"/>
      <c r="G124" s="123"/>
      <c r="H124" s="123"/>
      <c r="I124" s="123"/>
      <c r="J124" s="123"/>
      <c r="K124" s="123"/>
    </row>
    <row r="125" spans="1:11" ht="12.75">
      <c r="A125" s="122"/>
      <c r="B125" s="122"/>
      <c r="C125" s="122"/>
      <c r="D125" s="122"/>
      <c r="E125" s="122"/>
      <c r="F125" s="122"/>
      <c r="G125" s="122"/>
      <c r="H125" s="122"/>
      <c r="I125" s="122"/>
      <c r="J125" s="124"/>
      <c r="K125" s="124"/>
    </row>
    <row r="126" spans="1:11" ht="12.75">
      <c r="A126" s="122"/>
      <c r="B126" s="122"/>
      <c r="C126" s="122"/>
      <c r="D126" s="122"/>
      <c r="E126" s="122"/>
      <c r="F126" s="122"/>
      <c r="G126" s="122"/>
      <c r="H126" s="122"/>
      <c r="I126" s="122"/>
      <c r="J126" s="122"/>
      <c r="K126" s="122"/>
    </row>
    <row r="127" spans="1:11" ht="12.75">
      <c r="A127" s="122"/>
      <c r="B127" s="122"/>
      <c r="C127" s="122"/>
      <c r="D127" s="122"/>
      <c r="E127" s="122"/>
      <c r="F127" s="122"/>
      <c r="G127" s="122"/>
      <c r="H127" s="122"/>
      <c r="I127" s="122"/>
      <c r="J127" s="122"/>
      <c r="K127" s="122"/>
    </row>
    <row r="128" spans="1:11" ht="12.75">
      <c r="A128" s="122"/>
      <c r="B128" s="122"/>
      <c r="C128" s="122"/>
      <c r="D128" s="122"/>
      <c r="E128" s="122"/>
      <c r="F128" s="122"/>
      <c r="G128" s="122"/>
      <c r="H128" s="122"/>
      <c r="I128" s="122"/>
      <c r="J128" s="122"/>
      <c r="K128" s="122"/>
    </row>
    <row r="129" spans="1:11" ht="12.75">
      <c r="A129" s="122"/>
      <c r="B129" s="122"/>
      <c r="C129" s="122"/>
      <c r="D129" s="122"/>
      <c r="E129" s="122"/>
      <c r="F129" s="122"/>
      <c r="G129" s="122"/>
      <c r="H129" s="122"/>
      <c r="I129" s="122"/>
      <c r="J129" s="122"/>
      <c r="K129" s="122"/>
    </row>
    <row r="130" spans="1:11" ht="12.75">
      <c r="A130" s="125"/>
      <c r="B130" s="125"/>
      <c r="C130" s="125"/>
      <c r="D130" s="125"/>
      <c r="E130" s="126"/>
      <c r="F130" s="125"/>
      <c r="G130" s="125"/>
      <c r="H130" s="125"/>
      <c r="I130" s="125"/>
      <c r="J130" s="125"/>
      <c r="K130" s="125"/>
    </row>
    <row r="131" spans="1:11" ht="12.75">
      <c r="A131" s="125"/>
      <c r="B131" s="125"/>
      <c r="C131" s="125"/>
      <c r="D131" s="125"/>
      <c r="E131" s="127"/>
      <c r="F131" s="127"/>
      <c r="G131" s="127"/>
      <c r="H131" s="127"/>
      <c r="I131" s="125"/>
      <c r="J131" s="125"/>
      <c r="K131" s="125"/>
    </row>
    <row r="132" spans="1:11" ht="12.75">
      <c r="A132" s="125"/>
      <c r="B132" s="125"/>
      <c r="C132" s="125"/>
      <c r="D132" s="125"/>
      <c r="E132" s="125"/>
      <c r="F132" s="125"/>
      <c r="G132" s="125"/>
      <c r="H132" s="125"/>
      <c r="I132" s="125"/>
      <c r="J132" s="125"/>
      <c r="K132" s="125"/>
    </row>
    <row r="133" spans="1:11" ht="12.75">
      <c r="A133" s="127"/>
      <c r="B133" s="127"/>
      <c r="C133" s="127"/>
      <c r="D133" s="127"/>
      <c r="E133" s="127"/>
      <c r="F133" s="127"/>
      <c r="G133" s="127"/>
      <c r="H133" s="127"/>
      <c r="I133" s="127"/>
      <c r="J133" s="127"/>
      <c r="K133" s="127"/>
    </row>
    <row r="134" spans="1:11" ht="12.75">
      <c r="A134" s="125"/>
      <c r="B134" s="125"/>
      <c r="C134" s="125"/>
      <c r="D134" s="125"/>
      <c r="E134" s="125"/>
      <c r="F134" s="125"/>
      <c r="G134" s="125"/>
      <c r="H134" s="125"/>
      <c r="I134" s="125"/>
      <c r="J134" s="125"/>
      <c r="K134" s="125"/>
    </row>
    <row r="135" spans="1:11" ht="12.75">
      <c r="A135" s="125"/>
      <c r="B135" s="125"/>
      <c r="C135" s="125"/>
      <c r="D135" s="125"/>
      <c r="E135" s="125"/>
      <c r="F135" s="125"/>
      <c r="G135" s="125"/>
      <c r="H135" s="125"/>
      <c r="I135" s="125"/>
      <c r="J135" s="125"/>
      <c r="K135" s="125"/>
    </row>
    <row r="136" spans="1:11" ht="12.75">
      <c r="A136" s="125"/>
      <c r="B136" s="128"/>
      <c r="C136" s="125"/>
      <c r="D136" s="129"/>
      <c r="E136" s="125"/>
      <c r="F136" s="125"/>
      <c r="G136" s="125"/>
      <c r="H136" s="125"/>
      <c r="I136" s="125"/>
      <c r="J136" s="125"/>
      <c r="K136" s="125"/>
    </row>
    <row r="137" spans="1:11" ht="12.75">
      <c r="A137" s="125"/>
      <c r="B137" s="125"/>
      <c r="C137" s="125"/>
      <c r="D137" s="125"/>
      <c r="E137" s="125"/>
      <c r="F137" s="125"/>
      <c r="G137" s="125"/>
      <c r="H137" s="125"/>
      <c r="I137" s="125"/>
      <c r="J137" s="125"/>
      <c r="K137" s="125"/>
    </row>
    <row r="138" spans="1:11" ht="12.75">
      <c r="A138" s="125"/>
      <c r="B138" s="125"/>
      <c r="C138" s="125"/>
      <c r="D138" s="125"/>
      <c r="E138" s="125"/>
      <c r="F138" s="125"/>
      <c r="G138" s="125"/>
      <c r="H138" s="125"/>
      <c r="I138" s="125"/>
      <c r="J138" s="125"/>
      <c r="K138" s="125"/>
    </row>
    <row r="139" spans="1:11" ht="12.75">
      <c r="A139" s="125"/>
      <c r="B139" s="128"/>
      <c r="C139" s="125"/>
      <c r="D139" s="129"/>
      <c r="E139" s="125"/>
      <c r="F139" s="125"/>
      <c r="G139" s="125"/>
      <c r="H139" s="125"/>
      <c r="I139" s="125"/>
      <c r="J139" s="125"/>
      <c r="K139" s="125"/>
    </row>
    <row r="140" spans="1:11" ht="12.75">
      <c r="A140" s="125"/>
      <c r="B140" s="125"/>
      <c r="C140" s="125"/>
      <c r="D140" s="125"/>
      <c r="E140" s="125"/>
      <c r="F140" s="125"/>
      <c r="G140" s="125"/>
      <c r="H140" s="125"/>
      <c r="I140" s="125"/>
      <c r="J140" s="125"/>
      <c r="K140" s="125"/>
    </row>
    <row r="141" spans="1:11">
      <c r="A141" s="130"/>
      <c r="B141" s="130"/>
      <c r="C141" s="130"/>
      <c r="D141" s="130"/>
      <c r="E141" s="130"/>
      <c r="F141" s="130"/>
      <c r="G141" s="130"/>
      <c r="H141" s="130"/>
      <c r="I141" s="130"/>
      <c r="J141" s="130"/>
      <c r="K141" s="130"/>
    </row>
    <row r="142" spans="1:11">
      <c r="A142" s="130"/>
      <c r="B142" s="131"/>
      <c r="C142" s="130"/>
      <c r="D142" s="132"/>
      <c r="E142" s="130"/>
      <c r="F142" s="130"/>
      <c r="G142" s="130"/>
      <c r="H142" s="130"/>
      <c r="I142" s="130"/>
      <c r="J142" s="130"/>
      <c r="K142" s="130"/>
    </row>
    <row r="143" spans="1:11">
      <c r="A143" s="130"/>
      <c r="B143" s="130"/>
      <c r="C143" s="130"/>
      <c r="D143" s="130"/>
      <c r="E143" s="130"/>
      <c r="F143" s="130"/>
      <c r="G143" s="130"/>
      <c r="H143" s="130"/>
      <c r="I143" s="130"/>
      <c r="J143" s="130"/>
      <c r="K143" s="130"/>
    </row>
    <row r="144" spans="1:11">
      <c r="A144" s="130"/>
      <c r="B144" s="130"/>
      <c r="C144" s="130"/>
      <c r="D144" s="130"/>
      <c r="E144" s="130"/>
      <c r="F144" s="130"/>
      <c r="G144" s="130"/>
      <c r="H144" s="130"/>
      <c r="I144" s="130"/>
      <c r="J144" s="130"/>
      <c r="K144" s="130"/>
    </row>
    <row r="145" spans="1:11">
      <c r="A145" s="133"/>
      <c r="B145" s="133"/>
      <c r="C145" s="133"/>
      <c r="D145" s="133"/>
      <c r="E145" s="133"/>
      <c r="F145" s="133"/>
      <c r="G145" s="133"/>
      <c r="H145" s="133"/>
      <c r="I145" s="133"/>
      <c r="J145" s="133"/>
      <c r="K145" s="133"/>
    </row>
    <row r="146" spans="1:11">
      <c r="A146" s="130"/>
      <c r="B146" s="130"/>
      <c r="C146" s="131"/>
      <c r="D146" s="130"/>
      <c r="E146" s="130"/>
      <c r="F146" s="130"/>
      <c r="G146" s="134"/>
      <c r="H146" s="134"/>
    </row>
    <row r="147" spans="1:11">
      <c r="A147" s="133"/>
      <c r="B147" s="133"/>
      <c r="C147" s="133"/>
      <c r="D147" s="133"/>
      <c r="E147" s="133"/>
      <c r="F147" s="133"/>
      <c r="G147" s="133"/>
      <c r="H147" s="133"/>
    </row>
    <row r="148" spans="1:11">
      <c r="A148" s="130"/>
      <c r="B148" s="130"/>
      <c r="C148" s="130"/>
      <c r="D148" s="130"/>
      <c r="E148" s="130"/>
      <c r="F148" s="130"/>
      <c r="G148" s="130"/>
      <c r="H148" s="130"/>
    </row>
    <row r="149" spans="1:11">
      <c r="A149" s="130"/>
      <c r="B149" s="130"/>
      <c r="C149" s="130"/>
      <c r="D149" s="130"/>
      <c r="E149" s="130"/>
      <c r="F149" s="130"/>
      <c r="G149" s="130"/>
      <c r="H149" s="130"/>
    </row>
    <row r="150" spans="1:11">
      <c r="B150" s="135"/>
      <c r="C150" s="136"/>
      <c r="G150" s="137"/>
      <c r="H150" s="136"/>
    </row>
    <row r="151" spans="1:11">
      <c r="G151" s="138"/>
    </row>
    <row r="152" spans="1:11">
      <c r="G152" s="138"/>
    </row>
    <row r="153" spans="1:11">
      <c r="B153" s="135"/>
      <c r="C153" s="136"/>
      <c r="G153" s="137"/>
      <c r="H153" s="136"/>
    </row>
    <row r="154" spans="1:11">
      <c r="G154" s="139"/>
    </row>
    <row r="155" spans="1:11">
      <c r="G155" s="139"/>
    </row>
    <row r="156" spans="1:11">
      <c r="B156" s="140"/>
      <c r="C156" s="141"/>
      <c r="G156" s="137"/>
      <c r="H156" s="136"/>
    </row>
    <row r="157" spans="1:11">
      <c r="G157" s="139"/>
    </row>
    <row r="158" spans="1:11">
      <c r="G158" s="139"/>
    </row>
    <row r="159" spans="1:11">
      <c r="B159" s="140"/>
      <c r="C159" s="142"/>
      <c r="G159" s="137"/>
      <c r="H159" s="143"/>
    </row>
    <row r="160" spans="1:11">
      <c r="J160" s="130"/>
      <c r="K160" s="130"/>
    </row>
    <row r="161" spans="1:11">
      <c r="A161" s="144"/>
      <c r="B161" s="144"/>
      <c r="C161" s="144"/>
      <c r="D161" s="144"/>
      <c r="E161" s="144"/>
      <c r="F161" s="144"/>
      <c r="G161" s="144"/>
      <c r="H161" s="144"/>
      <c r="I161" s="144"/>
      <c r="J161" s="133"/>
      <c r="K161" s="133"/>
    </row>
    <row r="162" spans="1:11">
      <c r="J162" s="130"/>
      <c r="K162" s="130"/>
    </row>
    <row r="163" spans="1:11">
      <c r="B163" s="135"/>
      <c r="D163" s="143"/>
      <c r="J163" s="130"/>
      <c r="K163" s="130"/>
    </row>
    <row r="164" spans="1:11">
      <c r="J164" s="130"/>
      <c r="K164" s="130"/>
    </row>
    <row r="165" spans="1:11">
      <c r="A165" s="144"/>
      <c r="B165" s="144"/>
      <c r="C165" s="144"/>
      <c r="D165" s="144"/>
      <c r="E165" s="144"/>
      <c r="F165" s="144"/>
      <c r="G165" s="144"/>
      <c r="H165" s="144"/>
      <c r="I165" s="144"/>
      <c r="J165" s="133"/>
      <c r="K165" s="133"/>
    </row>
    <row r="166" spans="1:11">
      <c r="A166" s="130"/>
      <c r="B166" s="130"/>
      <c r="C166" s="130"/>
      <c r="D166" s="130"/>
      <c r="E166" s="130"/>
      <c r="F166" s="130"/>
      <c r="G166" s="130"/>
      <c r="H166" s="130"/>
      <c r="I166" s="130"/>
      <c r="J166" s="130"/>
      <c r="K166" s="130"/>
    </row>
    <row r="167" spans="1:11">
      <c r="A167" s="130"/>
      <c r="B167" s="130"/>
      <c r="C167" s="130"/>
      <c r="D167" s="130"/>
      <c r="E167" s="130"/>
      <c r="F167" s="130"/>
      <c r="G167" s="130"/>
      <c r="H167" s="130"/>
      <c r="I167" s="130"/>
      <c r="J167" s="130"/>
      <c r="K167" s="130"/>
    </row>
  </sheetData>
  <mergeCells count="8">
    <mergeCell ref="A11:J11"/>
    <mergeCell ref="F45:G45"/>
    <mergeCell ref="C3:H3"/>
    <mergeCell ref="C4:G4"/>
    <mergeCell ref="A6:K6"/>
    <mergeCell ref="A7:K7"/>
    <mergeCell ref="A8:J8"/>
    <mergeCell ref="A9:J9"/>
  </mergeCells>
  <phoneticPr fontId="40" type="noConversion"/>
  <pageMargins left="0.511811024" right="0.511811024" top="0.78740157499999996" bottom="0.78740157499999996" header="0.31496062000000002" footer="0.3149606200000000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L167"/>
  <sheetViews>
    <sheetView topLeftCell="A38" workbookViewId="0">
      <selection activeCell="D83" sqref="D83"/>
    </sheetView>
  </sheetViews>
  <sheetFormatPr defaultColWidth="12.5703125" defaultRowHeight="12"/>
  <cols>
    <col min="1" max="1" width="13.42578125" style="1" customWidth="1"/>
    <col min="2" max="2" width="17" style="1" customWidth="1"/>
    <col min="3" max="3" width="12.42578125" style="1" customWidth="1"/>
    <col min="4" max="4" width="10.7109375" style="1" customWidth="1"/>
    <col min="5" max="5" width="8.42578125" style="1" customWidth="1"/>
    <col min="6" max="6" width="9" style="1" customWidth="1"/>
    <col min="7" max="7" width="31.5703125" style="1" customWidth="1"/>
    <col min="8" max="8" width="12" style="1" customWidth="1"/>
    <col min="9" max="9" width="13.7109375" style="1" customWidth="1"/>
    <col min="10" max="10" width="14.140625" style="1" customWidth="1"/>
    <col min="11" max="11" width="12.28515625" style="1" customWidth="1"/>
    <col min="12" max="16384" width="12.5703125" style="1"/>
  </cols>
  <sheetData>
    <row r="2" spans="1:11" ht="17.25" customHeight="1">
      <c r="B2" s="2"/>
      <c r="C2" s="251" t="s">
        <v>0</v>
      </c>
      <c r="D2" s="251"/>
      <c r="E2" s="251"/>
      <c r="F2" s="251"/>
      <c r="G2" s="251"/>
      <c r="H2" s="251"/>
      <c r="I2" s="3"/>
      <c r="J2" s="3"/>
      <c r="K2" s="3"/>
    </row>
    <row r="3" spans="1:11" ht="17.25" customHeight="1">
      <c r="B3" s="2"/>
      <c r="C3" s="252" t="s">
        <v>1</v>
      </c>
      <c r="D3" s="252"/>
      <c r="E3" s="252"/>
      <c r="F3" s="252"/>
      <c r="G3" s="252"/>
      <c r="H3" s="4"/>
      <c r="I3" s="5"/>
      <c r="J3" s="5"/>
      <c r="K3" s="5"/>
    </row>
    <row r="4" spans="1:11" ht="21" customHeight="1">
      <c r="A4" s="6"/>
      <c r="B4" s="6"/>
      <c r="C4" s="6"/>
      <c r="D4" s="7"/>
      <c r="E4" s="7"/>
      <c r="G4" s="8"/>
    </row>
    <row r="5" spans="1:11" ht="18.75">
      <c r="A5" s="253" t="s">
        <v>158</v>
      </c>
      <c r="B5" s="253"/>
      <c r="C5" s="253"/>
      <c r="D5" s="254"/>
      <c r="E5" s="254"/>
      <c r="F5" s="253"/>
      <c r="G5" s="253"/>
      <c r="H5" s="253"/>
      <c r="I5" s="253"/>
      <c r="J5" s="253"/>
      <c r="K5" s="253"/>
    </row>
    <row r="6" spans="1:11" ht="22.5" customHeight="1">
      <c r="A6" s="255" t="s">
        <v>3</v>
      </c>
      <c r="B6" s="256"/>
      <c r="C6" s="256"/>
      <c r="D6" s="257"/>
      <c r="E6" s="258"/>
      <c r="F6" s="256"/>
      <c r="G6" s="256"/>
      <c r="H6" s="256"/>
      <c r="I6" s="256"/>
      <c r="J6" s="256"/>
      <c r="K6" s="259"/>
    </row>
    <row r="7" spans="1:11" ht="20.25">
      <c r="A7" s="260" t="s">
        <v>4</v>
      </c>
      <c r="B7" s="261"/>
      <c r="C7" s="261"/>
      <c r="D7" s="262"/>
      <c r="E7" s="263"/>
      <c r="F7" s="261"/>
      <c r="G7" s="261"/>
      <c r="H7" s="261"/>
      <c r="I7" s="261"/>
      <c r="J7" s="261"/>
      <c r="K7" s="9"/>
    </row>
    <row r="8" spans="1:11" ht="20.25">
      <c r="A8" s="264" t="s">
        <v>5</v>
      </c>
      <c r="B8" s="265"/>
      <c r="C8" s="265"/>
      <c r="D8" s="266"/>
      <c r="E8" s="267"/>
      <c r="F8" s="265"/>
      <c r="G8" s="265"/>
      <c r="H8" s="265"/>
      <c r="I8" s="265"/>
      <c r="J8" s="268"/>
      <c r="K8" s="10" t="s">
        <v>6</v>
      </c>
    </row>
    <row r="9" spans="1:11" ht="15">
      <c r="A9" s="11"/>
      <c r="B9" s="12"/>
      <c r="C9" s="12"/>
      <c r="D9" s="13"/>
      <c r="E9" s="14"/>
      <c r="F9" s="12"/>
      <c r="G9" s="12"/>
      <c r="H9" s="12"/>
      <c r="I9" s="12"/>
      <c r="J9" s="12"/>
      <c r="K9" s="15"/>
    </row>
    <row r="10" spans="1:11" ht="21" thickBot="1">
      <c r="A10" s="243" t="s">
        <v>7</v>
      </c>
      <c r="B10" s="244"/>
      <c r="C10" s="244"/>
      <c r="D10" s="245"/>
      <c r="E10" s="246"/>
      <c r="F10" s="247"/>
      <c r="G10" s="247"/>
      <c r="H10" s="247"/>
      <c r="I10" s="247"/>
      <c r="J10" s="248"/>
      <c r="K10" s="16"/>
    </row>
    <row r="11" spans="1:11" ht="12.75">
      <c r="A11" s="17" t="s">
        <v>8</v>
      </c>
      <c r="B11" s="18"/>
      <c r="C11" s="18"/>
      <c r="D11" s="18"/>
      <c r="E11" s="19"/>
      <c r="F11" s="20"/>
      <c r="G11" s="20"/>
      <c r="H11" s="20"/>
      <c r="I11" s="20"/>
      <c r="J11" s="20"/>
      <c r="K11" s="21"/>
    </row>
    <row r="12" spans="1:11" ht="12.75">
      <c r="A12" s="22" t="s">
        <v>9</v>
      </c>
      <c r="B12" s="18"/>
      <c r="C12" s="18"/>
      <c r="D12" s="18"/>
      <c r="E12" s="23"/>
      <c r="F12" s="23"/>
      <c r="G12" s="23"/>
      <c r="H12" s="23"/>
      <c r="I12" s="23"/>
      <c r="J12" s="23"/>
      <c r="K12" s="24"/>
    </row>
    <row r="13" spans="1:11" ht="12.75">
      <c r="A13" s="25"/>
      <c r="B13" s="23"/>
      <c r="C13" s="23"/>
      <c r="D13" s="23"/>
      <c r="E13" s="23"/>
      <c r="F13" s="23"/>
      <c r="G13" s="23"/>
      <c r="H13" s="23"/>
      <c r="I13" s="26"/>
      <c r="J13" s="23"/>
      <c r="K13" s="24"/>
    </row>
    <row r="14" spans="1:11" ht="15.75">
      <c r="A14" s="25" t="s">
        <v>10</v>
      </c>
      <c r="B14" s="27" t="s">
        <v>11</v>
      </c>
      <c r="C14" s="23"/>
      <c r="D14" s="23"/>
      <c r="E14" s="23"/>
      <c r="F14" s="23"/>
      <c r="G14" s="23"/>
      <c r="H14" s="23"/>
      <c r="I14" s="26"/>
      <c r="J14" s="23"/>
      <c r="K14" s="24"/>
    </row>
    <row r="15" spans="1:11" ht="12.75">
      <c r="A15" s="25"/>
      <c r="B15" s="23"/>
      <c r="C15" s="28"/>
      <c r="D15" s="23"/>
      <c r="E15" s="23"/>
      <c r="F15" s="23"/>
      <c r="G15" s="23"/>
      <c r="H15" s="23"/>
      <c r="I15" s="23"/>
      <c r="J15" s="23"/>
      <c r="K15" s="24"/>
    </row>
    <row r="16" spans="1:11" ht="12.75">
      <c r="A16" s="29" t="s">
        <v>12</v>
      </c>
      <c r="B16" s="30">
        <v>0.25</v>
      </c>
      <c r="C16" s="31" t="s">
        <v>13</v>
      </c>
      <c r="D16" s="30">
        <v>0.75</v>
      </c>
      <c r="E16" s="32" t="s">
        <v>14</v>
      </c>
      <c r="F16" s="33"/>
      <c r="G16" s="34"/>
      <c r="H16" s="34"/>
      <c r="I16" s="34"/>
      <c r="J16" s="34"/>
      <c r="K16" s="24"/>
    </row>
    <row r="17" spans="1:12" ht="12.75">
      <c r="A17" s="35"/>
      <c r="B17" s="36"/>
      <c r="C17" s="36"/>
      <c r="D17" s="36"/>
      <c r="E17" s="36"/>
      <c r="F17" s="36"/>
      <c r="G17" s="36"/>
      <c r="H17" s="36"/>
      <c r="I17" s="37" t="s">
        <v>15</v>
      </c>
      <c r="J17" s="38"/>
      <c r="K17" s="39"/>
    </row>
    <row r="18" spans="1:12" ht="12.75">
      <c r="A18" s="40" t="s">
        <v>16</v>
      </c>
      <c r="B18" s="41" t="s">
        <v>17</v>
      </c>
      <c r="C18" s="41" t="s">
        <v>18</v>
      </c>
      <c r="D18" s="41" t="s">
        <v>17</v>
      </c>
      <c r="E18" s="41" t="s">
        <v>19</v>
      </c>
      <c r="F18" s="41" t="s">
        <v>20</v>
      </c>
      <c r="G18" s="41" t="s">
        <v>21</v>
      </c>
      <c r="H18" s="41" t="s">
        <v>22</v>
      </c>
      <c r="I18" s="41" t="s">
        <v>23</v>
      </c>
      <c r="J18" s="42" t="s">
        <v>24</v>
      </c>
      <c r="K18" s="43"/>
    </row>
    <row r="19" spans="1:12" ht="12.75">
      <c r="A19" s="44"/>
      <c r="B19" s="45"/>
      <c r="C19" s="45"/>
      <c r="D19" s="45"/>
      <c r="E19" s="45"/>
      <c r="F19" s="45"/>
      <c r="G19" s="45"/>
      <c r="H19" s="45"/>
      <c r="I19" s="46" t="s">
        <v>25</v>
      </c>
      <c r="J19" s="47"/>
      <c r="K19" s="39"/>
    </row>
    <row r="20" spans="1:12" ht="12.75">
      <c r="A20" s="48"/>
      <c r="B20" s="49"/>
      <c r="C20" s="49"/>
      <c r="D20" s="49"/>
      <c r="E20" s="49"/>
      <c r="F20" s="49"/>
      <c r="G20" s="49"/>
      <c r="H20" s="49"/>
      <c r="I20" s="49"/>
      <c r="J20" s="50"/>
      <c r="K20" s="24"/>
    </row>
    <row r="21" spans="1:12" ht="12.75">
      <c r="A21" s="51"/>
      <c r="B21" s="49"/>
      <c r="C21" s="52"/>
      <c r="D21" s="49"/>
      <c r="E21" s="53">
        <v>2</v>
      </c>
      <c r="F21" s="54" t="s">
        <v>26</v>
      </c>
      <c r="G21" s="54" t="s">
        <v>27</v>
      </c>
      <c r="H21" s="55">
        <f>E21</f>
        <v>2</v>
      </c>
      <c r="I21" s="56">
        <v>1602.86</v>
      </c>
      <c r="J21" s="57">
        <f>(H21*I21)</f>
        <v>3205.72</v>
      </c>
      <c r="K21" s="58">
        <f>J21/J$60</f>
        <v>0.26674109653363692</v>
      </c>
      <c r="L21" s="59"/>
    </row>
    <row r="22" spans="1:12" ht="12.75">
      <c r="A22" s="60">
        <v>0.6</v>
      </c>
      <c r="B22" s="41" t="s">
        <v>28</v>
      </c>
      <c r="C22" s="52">
        <v>220</v>
      </c>
      <c r="D22" s="41" t="s">
        <v>29</v>
      </c>
      <c r="E22" s="53">
        <v>30</v>
      </c>
      <c r="F22" s="54" t="s">
        <v>30</v>
      </c>
      <c r="G22" s="54" t="s">
        <v>31</v>
      </c>
      <c r="H22" s="55">
        <f>A22+1</f>
        <v>1.6</v>
      </c>
      <c r="I22" s="61">
        <f>I21/C22*H22</f>
        <v>11.657163636363636</v>
      </c>
      <c r="J22" s="57">
        <f>E22*I22</f>
        <v>349.71490909090909</v>
      </c>
      <c r="K22" s="58">
        <f>J22/J$60</f>
        <v>2.9099028712760395E-2</v>
      </c>
      <c r="L22" s="59"/>
    </row>
    <row r="23" spans="1:12" ht="12.75">
      <c r="A23" s="60">
        <v>1</v>
      </c>
      <c r="B23" s="41" t="s">
        <v>28</v>
      </c>
      <c r="C23" s="52">
        <v>220</v>
      </c>
      <c r="D23" s="41" t="s">
        <v>29</v>
      </c>
      <c r="E23" s="53">
        <v>12</v>
      </c>
      <c r="F23" s="54" t="s">
        <v>32</v>
      </c>
      <c r="G23" s="54" t="s">
        <v>33</v>
      </c>
      <c r="H23" s="55">
        <f>A23+1</f>
        <v>2</v>
      </c>
      <c r="I23" s="61">
        <f>I21/C23*H23</f>
        <v>14.571454545454545</v>
      </c>
      <c r="J23" s="57">
        <f>E23*I23</f>
        <v>174.85745454545454</v>
      </c>
      <c r="K23" s="58">
        <f>J23/J$60</f>
        <v>1.4549514356380197E-2</v>
      </c>
      <c r="L23" s="59"/>
    </row>
    <row r="24" spans="1:12" ht="12.75">
      <c r="A24" s="60"/>
      <c r="B24" s="41"/>
      <c r="C24" s="52"/>
      <c r="D24" s="41"/>
      <c r="E24" s="53"/>
      <c r="F24" s="54"/>
      <c r="G24" s="54"/>
      <c r="H24" s="55"/>
      <c r="I24" s="61"/>
      <c r="J24" s="57"/>
      <c r="K24" s="58"/>
      <c r="L24" s="59"/>
    </row>
    <row r="25" spans="1:12" ht="12.75">
      <c r="A25" s="62">
        <v>0.3</v>
      </c>
      <c r="B25" s="41" t="s">
        <v>28</v>
      </c>
      <c r="C25" s="52" t="s">
        <v>34</v>
      </c>
      <c r="D25" s="63" t="s">
        <v>35</v>
      </c>
      <c r="E25" s="53">
        <f>E21</f>
        <v>2</v>
      </c>
      <c r="F25" s="63" t="s">
        <v>36</v>
      </c>
      <c r="G25" s="54" t="s">
        <v>37</v>
      </c>
      <c r="H25" s="55">
        <f>A25</f>
        <v>0.3</v>
      </c>
      <c r="I25" s="56">
        <f>I21</f>
        <v>1602.86</v>
      </c>
      <c r="J25" s="57">
        <f>I25*H25*E25</f>
        <v>961.71599999999989</v>
      </c>
      <c r="K25" s="58">
        <f t="shared" ref="K25:K36" si="0">J25/J$60</f>
        <v>8.002232896009108E-2</v>
      </c>
      <c r="L25" s="64"/>
    </row>
    <row r="26" spans="1:12" ht="12.75">
      <c r="A26" s="60">
        <v>0.69920000000000004</v>
      </c>
      <c r="B26" s="41" t="s">
        <v>38</v>
      </c>
      <c r="C26" s="52" t="s">
        <v>34</v>
      </c>
      <c r="D26" s="63" t="s">
        <v>35</v>
      </c>
      <c r="E26" s="41" t="s">
        <v>39</v>
      </c>
      <c r="F26" s="63" t="s">
        <v>40</v>
      </c>
      <c r="G26" s="63" t="s">
        <v>41</v>
      </c>
      <c r="H26" s="65">
        <f>A26</f>
        <v>0.69920000000000004</v>
      </c>
      <c r="I26" s="52">
        <f>SUM(J21:J25)</f>
        <v>4692.0083636363634</v>
      </c>
      <c r="J26" s="66">
        <f>(I26*H26)</f>
        <v>3280.6522478545453</v>
      </c>
      <c r="K26" s="58">
        <f t="shared" si="0"/>
        <v>0.27297604841915774</v>
      </c>
    </row>
    <row r="27" spans="1:12" ht="12.75">
      <c r="A27" s="67">
        <v>1</v>
      </c>
      <c r="B27" s="41" t="s">
        <v>42</v>
      </c>
      <c r="C27" s="52">
        <v>1</v>
      </c>
      <c r="D27" s="41" t="s">
        <v>43</v>
      </c>
      <c r="E27" s="68">
        <f>E25</f>
        <v>2</v>
      </c>
      <c r="F27" s="63" t="s">
        <v>44</v>
      </c>
      <c r="G27" s="63" t="s">
        <v>45</v>
      </c>
      <c r="H27" s="69">
        <f t="shared" ref="H27:H35" si="1">E27</f>
        <v>2</v>
      </c>
      <c r="I27" s="61">
        <v>112.9</v>
      </c>
      <c r="J27" s="66">
        <f>(+I27*H27)*A27/C27</f>
        <v>225.8</v>
      </c>
      <c r="K27" s="58">
        <f t="shared" si="0"/>
        <v>1.8788334476278409E-2</v>
      </c>
    </row>
    <row r="28" spans="1:12" ht="12.75">
      <c r="A28" s="67">
        <v>1</v>
      </c>
      <c r="B28" s="41" t="s">
        <v>42</v>
      </c>
      <c r="C28" s="52">
        <v>1</v>
      </c>
      <c r="D28" s="41" t="s">
        <v>43</v>
      </c>
      <c r="E28" s="68">
        <f>E21</f>
        <v>2</v>
      </c>
      <c r="F28" s="63" t="s">
        <v>46</v>
      </c>
      <c r="G28" s="63" t="s">
        <v>47</v>
      </c>
      <c r="H28" s="69">
        <f t="shared" si="1"/>
        <v>2</v>
      </c>
      <c r="I28" s="61">
        <f>15.99*15.5</f>
        <v>247.845</v>
      </c>
      <c r="J28" s="66">
        <f>(+I28*H28)*A28/C28</f>
        <v>495.69</v>
      </c>
      <c r="K28" s="58">
        <f t="shared" si="0"/>
        <v>4.1245303439089658E-2</v>
      </c>
    </row>
    <row r="29" spans="1:12" ht="12.75">
      <c r="A29" s="67">
        <v>1</v>
      </c>
      <c r="B29" s="41" t="s">
        <v>42</v>
      </c>
      <c r="C29" s="52">
        <v>1</v>
      </c>
      <c r="D29" s="41" t="s">
        <v>43</v>
      </c>
      <c r="E29" s="68">
        <v>2</v>
      </c>
      <c r="F29" s="63" t="s">
        <v>48</v>
      </c>
      <c r="G29" s="63" t="s">
        <v>49</v>
      </c>
      <c r="H29" s="69">
        <f>E29</f>
        <v>2</v>
      </c>
      <c r="I29" s="61">
        <f>I28*0.1</f>
        <v>24.784500000000001</v>
      </c>
      <c r="J29" s="66">
        <f>(+I29*H29)*A29/C29</f>
        <v>49.569000000000003</v>
      </c>
      <c r="K29" s="58">
        <f t="shared" si="0"/>
        <v>4.1245303439089659E-3</v>
      </c>
    </row>
    <row r="30" spans="1:12" ht="12.75">
      <c r="A30" s="67">
        <v>1</v>
      </c>
      <c r="B30" s="41" t="s">
        <v>42</v>
      </c>
      <c r="C30" s="52">
        <v>6</v>
      </c>
      <c r="D30" s="41" t="s">
        <v>43</v>
      </c>
      <c r="E30" s="68">
        <f>E27</f>
        <v>2</v>
      </c>
      <c r="F30" s="63" t="s">
        <v>50</v>
      </c>
      <c r="G30" s="63" t="s">
        <v>51</v>
      </c>
      <c r="H30" s="69">
        <f t="shared" si="1"/>
        <v>2</v>
      </c>
      <c r="I30" s="61">
        <v>351.36</v>
      </c>
      <c r="J30" s="66">
        <f>(I30*H30*A30)/C30</f>
        <v>117.12</v>
      </c>
      <c r="K30" s="58">
        <f t="shared" si="0"/>
        <v>9.7453044015134074E-3</v>
      </c>
    </row>
    <row r="31" spans="1:12" ht="12.75">
      <c r="A31" s="67">
        <v>1</v>
      </c>
      <c r="B31" s="41" t="s">
        <v>52</v>
      </c>
      <c r="C31" s="52">
        <v>1</v>
      </c>
      <c r="D31" s="41" t="s">
        <v>53</v>
      </c>
      <c r="E31" s="68">
        <f>E21</f>
        <v>2</v>
      </c>
      <c r="F31" s="63" t="s">
        <v>54</v>
      </c>
      <c r="G31" s="63" t="s">
        <v>55</v>
      </c>
      <c r="H31" s="69">
        <f t="shared" si="1"/>
        <v>2</v>
      </c>
      <c r="I31" s="61">
        <v>91.08</v>
      </c>
      <c r="J31" s="66">
        <f>(+I31*H31)*A31*C31</f>
        <v>182.16</v>
      </c>
      <c r="K31" s="58">
        <f t="shared" si="0"/>
        <v>1.5157143526124335E-2</v>
      </c>
    </row>
    <row r="32" spans="1:12" ht="12.75">
      <c r="A32" s="67">
        <v>1</v>
      </c>
      <c r="B32" s="41" t="s">
        <v>42</v>
      </c>
      <c r="C32" s="52">
        <v>1</v>
      </c>
      <c r="D32" s="41" t="s">
        <v>43</v>
      </c>
      <c r="E32" s="68">
        <f>E31</f>
        <v>2</v>
      </c>
      <c r="F32" s="63" t="s">
        <v>56</v>
      </c>
      <c r="G32" s="63" t="s">
        <v>57</v>
      </c>
      <c r="H32" s="69">
        <f t="shared" si="1"/>
        <v>2</v>
      </c>
      <c r="I32" s="61">
        <f>11.67</f>
        <v>11.67</v>
      </c>
      <c r="J32" s="66">
        <f>(I32*H32*A32)/C32</f>
        <v>23.34</v>
      </c>
      <c r="K32" s="58">
        <f t="shared" si="0"/>
        <v>1.942071420178645E-3</v>
      </c>
    </row>
    <row r="33" spans="1:11" ht="12.75">
      <c r="A33" s="67">
        <v>1</v>
      </c>
      <c r="B33" s="41" t="s">
        <v>42</v>
      </c>
      <c r="C33" s="52">
        <v>1</v>
      </c>
      <c r="D33" s="41" t="s">
        <v>43</v>
      </c>
      <c r="E33" s="53">
        <f>E21</f>
        <v>2</v>
      </c>
      <c r="F33" s="63" t="s">
        <v>58</v>
      </c>
      <c r="G33" s="54" t="s">
        <v>59</v>
      </c>
      <c r="H33" s="55">
        <f t="shared" si="1"/>
        <v>2</v>
      </c>
      <c r="I33" s="56">
        <f>2.6*2*15.5*E21</f>
        <v>161.20000000000002</v>
      </c>
      <c r="J33" s="66">
        <f>(+I33/C33)*H33</f>
        <v>322.40000000000003</v>
      </c>
      <c r="K33" s="58">
        <f t="shared" si="0"/>
        <v>2.6826213618920104E-2</v>
      </c>
    </row>
    <row r="34" spans="1:11" ht="12.75">
      <c r="A34" s="67">
        <v>1</v>
      </c>
      <c r="B34" s="41" t="s">
        <v>42</v>
      </c>
      <c r="C34" s="52">
        <v>1</v>
      </c>
      <c r="D34" s="41" t="s">
        <v>43</v>
      </c>
      <c r="E34" s="53">
        <f>E21</f>
        <v>2</v>
      </c>
      <c r="F34" s="63" t="s">
        <v>60</v>
      </c>
      <c r="G34" s="54" t="s">
        <v>61</v>
      </c>
      <c r="H34" s="55">
        <f t="shared" si="1"/>
        <v>2</v>
      </c>
      <c r="I34" s="70">
        <f>-(I21*6%)</f>
        <v>-96.171599999999984</v>
      </c>
      <c r="J34" s="66">
        <f>(+I34/C34)*H34</f>
        <v>-192.34319999999997</v>
      </c>
      <c r="K34" s="58">
        <f t="shared" si="0"/>
        <v>-1.6004465792018214E-2</v>
      </c>
    </row>
    <row r="35" spans="1:11" ht="12.75">
      <c r="A35" s="67">
        <v>1</v>
      </c>
      <c r="B35" s="41" t="s">
        <v>42</v>
      </c>
      <c r="C35" s="68">
        <v>60</v>
      </c>
      <c r="D35" s="41" t="s">
        <v>43</v>
      </c>
      <c r="E35" s="53">
        <f>E25</f>
        <v>2</v>
      </c>
      <c r="F35" s="63" t="s">
        <v>62</v>
      </c>
      <c r="G35" s="54" t="s">
        <v>63</v>
      </c>
      <c r="H35" s="55">
        <f t="shared" si="1"/>
        <v>2</v>
      </c>
      <c r="I35" s="56">
        <v>159.24</v>
      </c>
      <c r="J35" s="66">
        <f>(+I35/C35)*H35</f>
        <v>5.3080000000000007</v>
      </c>
      <c r="K35" s="58">
        <f t="shared" si="0"/>
        <v>4.4166731355219579E-4</v>
      </c>
    </row>
    <row r="36" spans="1:11" ht="12.75">
      <c r="A36" s="67">
        <v>1</v>
      </c>
      <c r="B36" s="41" t="s">
        <v>42</v>
      </c>
      <c r="C36" s="68">
        <v>60</v>
      </c>
      <c r="D36" s="41" t="s">
        <v>64</v>
      </c>
      <c r="E36" s="53">
        <f>E21</f>
        <v>2</v>
      </c>
      <c r="F36" s="54" t="s">
        <v>65</v>
      </c>
      <c r="G36" s="54" t="s">
        <v>66</v>
      </c>
      <c r="H36" s="55">
        <f>A36/C36</f>
        <v>1.6666666666666666E-2</v>
      </c>
      <c r="I36" s="56">
        <f>1000</f>
        <v>1000</v>
      </c>
      <c r="J36" s="57">
        <f>(H36*I36)*E36</f>
        <v>33.333333333333336</v>
      </c>
      <c r="K36" s="58">
        <f t="shared" si="0"/>
        <v>2.7735952873159742E-3</v>
      </c>
    </row>
    <row r="37" spans="1:11" ht="12.75">
      <c r="A37" s="67"/>
      <c r="B37" s="41"/>
      <c r="C37" s="68"/>
      <c r="D37" s="41"/>
      <c r="E37" s="53"/>
      <c r="F37" s="54"/>
      <c r="G37" s="54"/>
      <c r="H37" s="55"/>
      <c r="I37" s="56"/>
      <c r="J37" s="57"/>
      <c r="K37" s="58"/>
    </row>
    <row r="38" spans="1:11" ht="12.75">
      <c r="A38" s="67"/>
      <c r="B38" s="41"/>
      <c r="C38" s="68"/>
      <c r="D38" s="41"/>
      <c r="E38" s="53"/>
      <c r="F38" s="54"/>
      <c r="G38" s="54"/>
      <c r="H38" s="55"/>
      <c r="I38" s="56">
        <f>1000</f>
        <v>1000</v>
      </c>
      <c r="J38" s="57"/>
      <c r="K38" s="58"/>
    </row>
    <row r="39" spans="1:11" ht="12.75">
      <c r="A39" s="48"/>
      <c r="B39" s="49"/>
      <c r="C39" s="71"/>
      <c r="D39" s="49"/>
      <c r="E39" s="49"/>
      <c r="F39" s="72"/>
      <c r="G39" s="72"/>
      <c r="H39" s="49"/>
      <c r="I39" s="71"/>
      <c r="J39" s="73"/>
      <c r="K39" s="58"/>
    </row>
    <row r="40" spans="1:11" ht="12.75">
      <c r="A40" s="74"/>
      <c r="B40" s="75"/>
      <c r="C40" s="46"/>
      <c r="D40" s="75"/>
      <c r="E40" s="75"/>
      <c r="F40" s="76" t="s">
        <v>67</v>
      </c>
      <c r="G40" s="77" t="s">
        <v>68</v>
      </c>
      <c r="H40" s="78"/>
      <c r="I40" s="78"/>
      <c r="J40" s="79">
        <f>SUM(J21:J39)</f>
        <v>9235.0377448242434</v>
      </c>
      <c r="K40" s="80">
        <f>J40/J60</f>
        <v>0.76842771501688989</v>
      </c>
    </row>
    <row r="41" spans="1:11" ht="12.75">
      <c r="A41" s="81"/>
      <c r="B41" s="82"/>
      <c r="C41" s="82"/>
      <c r="D41" s="82"/>
      <c r="E41" s="82"/>
      <c r="F41" s="19"/>
      <c r="G41" s="19"/>
      <c r="H41" s="83"/>
      <c r="I41" s="83"/>
      <c r="J41" s="84"/>
      <c r="K41" s="85"/>
    </row>
    <row r="42" spans="1:11" ht="20.25">
      <c r="A42" s="86" t="s">
        <v>69</v>
      </c>
      <c r="B42" s="87"/>
      <c r="C42" s="87"/>
      <c r="D42" s="87"/>
      <c r="E42" s="87"/>
      <c r="F42" s="87"/>
      <c r="G42" s="87"/>
      <c r="H42" s="87"/>
      <c r="I42" s="87"/>
      <c r="J42" s="87"/>
      <c r="K42" s="88"/>
    </row>
    <row r="43" spans="1:11" ht="20.25">
      <c r="A43" s="81"/>
      <c r="B43" s="82"/>
      <c r="C43" s="82"/>
      <c r="D43" s="82"/>
      <c r="E43" s="82"/>
      <c r="F43" s="82"/>
      <c r="G43" s="89"/>
      <c r="H43" s="82"/>
      <c r="I43" s="82"/>
      <c r="J43" s="82"/>
      <c r="K43" s="10"/>
    </row>
    <row r="44" spans="1:11" ht="12.75">
      <c r="A44" s="90"/>
      <c r="B44" s="91"/>
      <c r="C44" s="92"/>
      <c r="D44" s="92"/>
      <c r="E44" s="92"/>
      <c r="F44" s="93"/>
      <c r="G44" s="94"/>
      <c r="H44" s="36"/>
      <c r="I44" s="37" t="s">
        <v>15</v>
      </c>
      <c r="J44" s="95"/>
      <c r="K44" s="24"/>
    </row>
    <row r="45" spans="1:11" ht="12.75">
      <c r="A45" s="81"/>
      <c r="B45" s="96"/>
      <c r="C45" s="41" t="s">
        <v>16</v>
      </c>
      <c r="D45" s="41" t="s">
        <v>17</v>
      </c>
      <c r="E45" s="41" t="s">
        <v>20</v>
      </c>
      <c r="F45" s="249" t="s">
        <v>21</v>
      </c>
      <c r="G45" s="250"/>
      <c r="H45" s="41" t="s">
        <v>22</v>
      </c>
      <c r="I45" s="41" t="s">
        <v>23</v>
      </c>
      <c r="J45" s="42" t="s">
        <v>24</v>
      </c>
      <c r="K45" s="24"/>
    </row>
    <row r="46" spans="1:11" ht="12.75">
      <c r="A46" s="81"/>
      <c r="B46" s="96"/>
      <c r="C46" s="75"/>
      <c r="D46" s="75"/>
      <c r="E46" s="75"/>
      <c r="F46" s="97"/>
      <c r="G46" s="34"/>
      <c r="H46" s="45"/>
      <c r="I46" s="46" t="s">
        <v>25</v>
      </c>
      <c r="J46" s="97"/>
      <c r="K46" s="98"/>
    </row>
    <row r="47" spans="1:11" ht="12.75">
      <c r="A47" s="81"/>
      <c r="B47" s="96"/>
      <c r="C47" s="49"/>
      <c r="D47" s="49"/>
      <c r="E47" s="63" t="s">
        <v>70</v>
      </c>
      <c r="F47" s="99" t="s">
        <v>71</v>
      </c>
      <c r="G47" s="100"/>
      <c r="H47" s="101"/>
      <c r="I47" s="52">
        <f>J40</f>
        <v>9235.0377448242434</v>
      </c>
      <c r="J47" s="102">
        <f>J40</f>
        <v>9235.0377448242434</v>
      </c>
      <c r="K47" s="24"/>
    </row>
    <row r="48" spans="1:11" ht="12.75">
      <c r="A48" s="81"/>
      <c r="B48" s="96"/>
      <c r="C48" s="52">
        <v>3</v>
      </c>
      <c r="D48" s="41" t="s">
        <v>6</v>
      </c>
      <c r="E48" s="63" t="s">
        <v>72</v>
      </c>
      <c r="F48" s="103" t="s">
        <v>73</v>
      </c>
      <c r="G48" s="104"/>
      <c r="H48" s="105">
        <f>(C48/100)</f>
        <v>0.03</v>
      </c>
      <c r="I48" s="71"/>
      <c r="J48" s="66">
        <f>(+J47*H48)</f>
        <v>277.05113234472731</v>
      </c>
      <c r="K48" s="58">
        <f>J48/J60</f>
        <v>2.3052831450506697E-2</v>
      </c>
    </row>
    <row r="49" spans="1:11" ht="12.75">
      <c r="A49" s="81"/>
      <c r="B49" s="96"/>
      <c r="C49" s="52">
        <v>1.5</v>
      </c>
      <c r="D49" s="41" t="s">
        <v>6</v>
      </c>
      <c r="E49" s="63" t="s">
        <v>74</v>
      </c>
      <c r="F49" s="103" t="s">
        <v>75</v>
      </c>
      <c r="G49" s="104"/>
      <c r="H49" s="105">
        <f>(C49/100)</f>
        <v>1.4999999999999999E-2</v>
      </c>
      <c r="I49" s="71"/>
      <c r="J49" s="66">
        <f>(+J47*H49)</f>
        <v>138.52556617236365</v>
      </c>
      <c r="K49" s="58">
        <f>J49/J60</f>
        <v>1.1526415725253349E-2</v>
      </c>
    </row>
    <row r="50" spans="1:11" ht="12.75">
      <c r="A50" s="81"/>
      <c r="B50" s="96"/>
      <c r="C50" s="52" t="s">
        <v>34</v>
      </c>
      <c r="D50" s="49"/>
      <c r="E50" s="49"/>
      <c r="F50" s="50"/>
      <c r="G50" s="82"/>
      <c r="H50" s="105"/>
      <c r="I50" s="52"/>
      <c r="J50" s="66"/>
      <c r="K50" s="106"/>
    </row>
    <row r="51" spans="1:11" ht="12.75">
      <c r="A51" s="81"/>
      <c r="B51" s="96"/>
      <c r="C51" s="107"/>
      <c r="D51" s="49"/>
      <c r="E51" s="63" t="s">
        <v>76</v>
      </c>
      <c r="F51" s="103" t="s">
        <v>77</v>
      </c>
      <c r="G51" s="82"/>
      <c r="H51" s="105"/>
      <c r="I51" s="71"/>
      <c r="J51" s="66">
        <f>SUM(J47:J49)</f>
        <v>9650.6144433413356</v>
      </c>
      <c r="K51" s="58"/>
    </row>
    <row r="52" spans="1:11" ht="12.75">
      <c r="A52" s="81"/>
      <c r="B52" s="96"/>
      <c r="C52" s="52">
        <v>0</v>
      </c>
      <c r="D52" s="41" t="s">
        <v>6</v>
      </c>
      <c r="E52" s="63" t="s">
        <v>78</v>
      </c>
      <c r="F52" s="103" t="s">
        <v>79</v>
      </c>
      <c r="G52" s="104"/>
      <c r="H52" s="105">
        <f>(C52/100)</f>
        <v>0</v>
      </c>
      <c r="I52" s="108">
        <f>J51</f>
        <v>9650.6144433413356</v>
      </c>
      <c r="J52" s="66">
        <f>(+J51*H52)</f>
        <v>0</v>
      </c>
      <c r="K52" s="58">
        <f>J52/J60</f>
        <v>0</v>
      </c>
    </row>
    <row r="53" spans="1:11" ht="12.75">
      <c r="A53" s="81"/>
      <c r="B53" s="96"/>
      <c r="C53" s="52" t="s">
        <v>34</v>
      </c>
      <c r="D53" s="49"/>
      <c r="E53" s="49"/>
      <c r="F53" s="50"/>
      <c r="G53" s="82"/>
      <c r="H53" s="105"/>
      <c r="I53" s="52"/>
      <c r="J53" s="66"/>
      <c r="K53" s="106"/>
    </row>
    <row r="54" spans="1:11" ht="12.75">
      <c r="A54" s="81"/>
      <c r="B54" s="96"/>
      <c r="C54" s="52" t="s">
        <v>34</v>
      </c>
      <c r="D54" s="49"/>
      <c r="E54" s="63" t="s">
        <v>80</v>
      </c>
      <c r="F54" s="103" t="s">
        <v>81</v>
      </c>
      <c r="G54" s="82"/>
      <c r="H54" s="105"/>
      <c r="I54" s="71"/>
      <c r="J54" s="66">
        <f>SUM(J51:J52)</f>
        <v>9650.6144433413356</v>
      </c>
      <c r="K54" s="106"/>
    </row>
    <row r="55" spans="1:11" ht="12.75">
      <c r="A55" s="81"/>
      <c r="B55" s="96"/>
      <c r="C55" s="52">
        <v>13.47</v>
      </c>
      <c r="D55" s="41" t="s">
        <v>6</v>
      </c>
      <c r="E55" s="63" t="s">
        <v>82</v>
      </c>
      <c r="F55" s="103" t="s">
        <v>83</v>
      </c>
      <c r="G55" s="104"/>
      <c r="H55" s="105">
        <f>(C55/100)</f>
        <v>0.13470000000000001</v>
      </c>
      <c r="I55" s="108">
        <f>J54</f>
        <v>9650.6144433413356</v>
      </c>
      <c r="J55" s="66">
        <f>(+J54*H55)</f>
        <v>1299.9377655180781</v>
      </c>
      <c r="K55" s="58">
        <f>J55/J60</f>
        <v>0.10816503780734998</v>
      </c>
    </row>
    <row r="56" spans="1:11" ht="12.75">
      <c r="A56" s="81"/>
      <c r="B56" s="96"/>
      <c r="C56" s="52" t="s">
        <v>34</v>
      </c>
      <c r="D56" s="49"/>
      <c r="E56" s="49"/>
      <c r="F56" s="50"/>
      <c r="G56" s="82"/>
      <c r="H56" s="105"/>
      <c r="I56" s="71"/>
      <c r="J56" s="66"/>
      <c r="K56" s="106"/>
    </row>
    <row r="57" spans="1:11" ht="12.75">
      <c r="A57" s="81"/>
      <c r="B57" s="96"/>
      <c r="C57" s="52" t="s">
        <v>34</v>
      </c>
      <c r="D57" s="49"/>
      <c r="E57" s="63" t="s">
        <v>84</v>
      </c>
      <c r="F57" s="103" t="s">
        <v>85</v>
      </c>
      <c r="G57" s="82"/>
      <c r="H57" s="105"/>
      <c r="I57" s="71"/>
      <c r="J57" s="66">
        <f>SUM(J54:J55)</f>
        <v>10950.552208859413</v>
      </c>
      <c r="K57" s="106"/>
    </row>
    <row r="58" spans="1:11" ht="12.75">
      <c r="A58" s="81"/>
      <c r="B58" s="96"/>
      <c r="C58" s="61">
        <f>(15%*C55)+(9%*C55)+3.65+2</f>
        <v>8.8827999999999996</v>
      </c>
      <c r="D58" s="41" t="s">
        <v>6</v>
      </c>
      <c r="E58" s="63" t="s">
        <v>86</v>
      </c>
      <c r="F58" s="103" t="s">
        <v>87</v>
      </c>
      <c r="G58" s="104"/>
      <c r="H58" s="105">
        <f>(C58/100)</f>
        <v>8.882799999999999E-2</v>
      </c>
      <c r="I58" s="71"/>
      <c r="J58" s="57">
        <f>(+J60*H58)</f>
        <v>1067.5433964263211</v>
      </c>
      <c r="K58" s="58">
        <f>J58/J60</f>
        <v>8.882799999999999E-2</v>
      </c>
    </row>
    <row r="59" spans="1:11" ht="13.5" thickBot="1">
      <c r="A59" s="81"/>
      <c r="B59" s="96"/>
      <c r="C59" s="52" t="s">
        <v>34</v>
      </c>
      <c r="D59" s="49"/>
      <c r="E59" s="49"/>
      <c r="F59" s="50"/>
      <c r="G59" s="82"/>
      <c r="H59" s="71"/>
      <c r="I59" s="71"/>
      <c r="J59" s="66"/>
      <c r="K59" s="106"/>
    </row>
    <row r="60" spans="1:11" ht="13.5" thickBot="1">
      <c r="A60" s="109"/>
      <c r="B60" s="110"/>
      <c r="C60" s="111" t="s">
        <v>34</v>
      </c>
      <c r="D60" s="75"/>
      <c r="E60" s="112" t="s">
        <v>88</v>
      </c>
      <c r="F60" s="113" t="s">
        <v>89</v>
      </c>
      <c r="G60" s="114"/>
      <c r="H60" s="114"/>
      <c r="I60" s="114"/>
      <c r="J60" s="115">
        <f>J57/(1-H58)</f>
        <v>12018.095605285735</v>
      </c>
      <c r="K60" s="116">
        <f>J60/J60</f>
        <v>1</v>
      </c>
    </row>
    <row r="61" spans="1:11">
      <c r="A61" s="117"/>
      <c r="B61" s="117"/>
      <c r="C61" s="117"/>
      <c r="D61" s="117"/>
      <c r="E61" s="117"/>
      <c r="F61" s="117"/>
      <c r="G61" s="117"/>
      <c r="H61" s="117"/>
      <c r="I61" s="117"/>
      <c r="J61" s="117"/>
      <c r="K61" s="117"/>
    </row>
    <row r="62" spans="1:11" ht="15">
      <c r="A62" s="117" t="s">
        <v>90</v>
      </c>
      <c r="B62" s="117"/>
      <c r="C62" s="118" t="s">
        <v>91</v>
      </c>
      <c r="D62" s="117"/>
      <c r="E62" s="117"/>
      <c r="F62" s="117"/>
      <c r="G62" s="117"/>
      <c r="H62" s="117"/>
      <c r="I62" s="117"/>
      <c r="J62" s="117"/>
      <c r="K62" s="117"/>
    </row>
    <row r="63" spans="1:11" ht="15">
      <c r="A63" s="119" t="s">
        <v>92</v>
      </c>
      <c r="B63" s="119"/>
      <c r="C63" s="119"/>
      <c r="D63" s="119"/>
      <c r="E63" s="119"/>
      <c r="F63" s="119"/>
      <c r="G63" s="119"/>
      <c r="H63" s="119"/>
      <c r="I63" s="119"/>
      <c r="J63" s="119"/>
      <c r="K63" s="119"/>
    </row>
    <row r="64" spans="1:11" ht="15">
      <c r="A64" s="118" t="s">
        <v>93</v>
      </c>
      <c r="B64" s="119"/>
      <c r="C64" s="119"/>
      <c r="D64" s="119"/>
      <c r="E64" s="119"/>
      <c r="F64" s="119"/>
      <c r="G64" s="119"/>
      <c r="H64" s="119"/>
      <c r="I64" s="119"/>
      <c r="J64" s="119"/>
      <c r="K64" s="119"/>
    </row>
    <row r="65" spans="1:11" ht="15">
      <c r="A65" s="118" t="s">
        <v>94</v>
      </c>
      <c r="B65" s="119"/>
      <c r="C65" s="119"/>
      <c r="D65" s="119"/>
      <c r="E65" s="119"/>
      <c r="F65" s="119"/>
      <c r="G65" s="119"/>
      <c r="H65" s="119"/>
      <c r="I65" s="119"/>
      <c r="J65" s="119"/>
      <c r="K65" s="119"/>
    </row>
    <row r="66" spans="1:11" ht="15" customHeight="1">
      <c r="A66" s="118" t="s">
        <v>95</v>
      </c>
      <c r="B66" s="119"/>
      <c r="C66" s="119"/>
      <c r="D66" s="119"/>
      <c r="E66" s="119"/>
      <c r="F66" s="119"/>
      <c r="G66" s="119"/>
      <c r="H66" s="119"/>
      <c r="I66" s="119"/>
      <c r="J66" s="119"/>
      <c r="K66" s="119"/>
    </row>
    <row r="67" spans="1:11" ht="15">
      <c r="A67" s="119" t="s">
        <v>154</v>
      </c>
      <c r="B67" s="119"/>
      <c r="C67" s="119"/>
      <c r="D67" s="119"/>
      <c r="E67" s="119"/>
      <c r="F67" s="119"/>
      <c r="G67" s="119"/>
      <c r="H67" s="119"/>
      <c r="I67" s="119"/>
      <c r="J67" s="119"/>
      <c r="K67" s="119"/>
    </row>
    <row r="68" spans="1:11" ht="15">
      <c r="A68" s="119" t="s">
        <v>155</v>
      </c>
      <c r="B68" s="119"/>
      <c r="C68" s="119"/>
      <c r="D68" s="119"/>
      <c r="E68" s="119"/>
      <c r="F68" s="119"/>
      <c r="G68" s="119"/>
      <c r="H68" s="119"/>
      <c r="I68" s="119"/>
      <c r="J68" s="119"/>
      <c r="K68" s="119"/>
    </row>
    <row r="69" spans="1:11" ht="15">
      <c r="A69" s="118" t="s">
        <v>156</v>
      </c>
      <c r="B69" s="119"/>
      <c r="C69" s="119"/>
      <c r="D69" s="119"/>
      <c r="E69" s="119"/>
      <c r="F69" s="119"/>
      <c r="G69" s="119"/>
      <c r="H69" s="119"/>
      <c r="I69" s="119"/>
      <c r="J69" s="119"/>
      <c r="K69" s="119"/>
    </row>
    <row r="70" spans="1:11" ht="15">
      <c r="A70" s="118" t="s">
        <v>157</v>
      </c>
      <c r="B70" s="119"/>
      <c r="C70" s="119"/>
      <c r="K70" s="119"/>
    </row>
    <row r="71" spans="1:11" ht="15">
      <c r="A71" s="119"/>
      <c r="B71" s="119"/>
      <c r="C71" s="119"/>
      <c r="D71" s="119"/>
      <c r="E71" s="119"/>
      <c r="F71" s="119"/>
      <c r="G71" s="119"/>
      <c r="H71" s="119"/>
      <c r="I71" s="119"/>
      <c r="J71" s="119"/>
      <c r="K71" s="119"/>
    </row>
    <row r="72" spans="1:11">
      <c r="A72" s="120" t="s">
        <v>184</v>
      </c>
    </row>
    <row r="92" ht="2.25" customHeight="1"/>
    <row r="93" ht="12.75" customHeight="1"/>
    <row r="94" ht="0.75" customHeight="1"/>
    <row r="124" spans="1:11" ht="12.75">
      <c r="A124" s="122"/>
      <c r="B124" s="122"/>
      <c r="C124" s="122"/>
      <c r="D124" s="122"/>
      <c r="E124" s="123"/>
      <c r="F124" s="123"/>
      <c r="G124" s="123"/>
      <c r="H124" s="123"/>
      <c r="I124" s="123"/>
      <c r="J124" s="123"/>
      <c r="K124" s="123"/>
    </row>
    <row r="125" spans="1:11" ht="12.75">
      <c r="A125" s="122"/>
      <c r="B125" s="122"/>
      <c r="C125" s="122"/>
      <c r="D125" s="122"/>
      <c r="E125" s="122"/>
      <c r="F125" s="122"/>
      <c r="G125" s="122"/>
      <c r="H125" s="122"/>
      <c r="I125" s="122"/>
      <c r="J125" s="124"/>
      <c r="K125" s="124"/>
    </row>
    <row r="126" spans="1:11" ht="12.75">
      <c r="A126" s="122"/>
      <c r="B126" s="122"/>
      <c r="C126" s="122"/>
      <c r="D126" s="122"/>
      <c r="E126" s="122"/>
      <c r="F126" s="122"/>
      <c r="G126" s="122"/>
      <c r="H126" s="122"/>
      <c r="I126" s="122"/>
      <c r="J126" s="122"/>
      <c r="K126" s="122"/>
    </row>
    <row r="127" spans="1:11" ht="12.75">
      <c r="A127" s="122"/>
      <c r="B127" s="122"/>
      <c r="C127" s="122"/>
      <c r="D127" s="122"/>
      <c r="E127" s="122"/>
      <c r="F127" s="122"/>
      <c r="G127" s="122"/>
      <c r="H127" s="122"/>
      <c r="I127" s="122"/>
      <c r="J127" s="122"/>
      <c r="K127" s="122"/>
    </row>
    <row r="128" spans="1:11" ht="12.75">
      <c r="A128" s="122"/>
      <c r="B128" s="122"/>
      <c r="C128" s="122"/>
      <c r="D128" s="122"/>
      <c r="E128" s="122"/>
      <c r="F128" s="122"/>
      <c r="G128" s="122"/>
      <c r="H128" s="122"/>
      <c r="I128" s="122"/>
      <c r="J128" s="122"/>
      <c r="K128" s="122"/>
    </row>
    <row r="129" spans="1:11" ht="12.75">
      <c r="A129" s="122"/>
      <c r="B129" s="122"/>
      <c r="C129" s="122"/>
      <c r="D129" s="122"/>
      <c r="E129" s="122"/>
      <c r="F129" s="122"/>
      <c r="G129" s="122"/>
      <c r="H129" s="122"/>
      <c r="I129" s="122"/>
      <c r="J129" s="122"/>
      <c r="K129" s="122"/>
    </row>
    <row r="130" spans="1:11" ht="12.75">
      <c r="A130" s="125"/>
      <c r="B130" s="125"/>
      <c r="C130" s="125"/>
      <c r="D130" s="125"/>
      <c r="E130" s="126"/>
      <c r="F130" s="125"/>
      <c r="G130" s="125"/>
      <c r="H130" s="125"/>
      <c r="I130" s="125"/>
      <c r="J130" s="125"/>
      <c r="K130" s="125"/>
    </row>
    <row r="131" spans="1:11" ht="12.75">
      <c r="A131" s="125"/>
      <c r="B131" s="125"/>
      <c r="C131" s="125"/>
      <c r="D131" s="125"/>
      <c r="E131" s="127"/>
      <c r="F131" s="127"/>
      <c r="G131" s="127"/>
      <c r="H131" s="127"/>
      <c r="I131" s="125"/>
      <c r="J131" s="125"/>
      <c r="K131" s="125"/>
    </row>
    <row r="132" spans="1:11" ht="12.75">
      <c r="A132" s="125"/>
      <c r="B132" s="125"/>
      <c r="C132" s="125"/>
      <c r="D132" s="125"/>
      <c r="E132" s="125"/>
      <c r="F132" s="125"/>
      <c r="G132" s="125"/>
      <c r="H132" s="125"/>
      <c r="I132" s="125"/>
      <c r="J132" s="125"/>
      <c r="K132" s="125"/>
    </row>
    <row r="133" spans="1:11" ht="12.75">
      <c r="A133" s="127"/>
      <c r="B133" s="127"/>
      <c r="C133" s="127"/>
      <c r="D133" s="127"/>
      <c r="E133" s="127"/>
      <c r="F133" s="127"/>
      <c r="G133" s="127"/>
      <c r="H133" s="127"/>
      <c r="I133" s="127"/>
      <c r="J133" s="127"/>
      <c r="K133" s="127"/>
    </row>
    <row r="134" spans="1:11" ht="12.75">
      <c r="A134" s="125"/>
      <c r="B134" s="125"/>
      <c r="C134" s="125"/>
      <c r="D134" s="125"/>
      <c r="E134" s="125"/>
      <c r="F134" s="125"/>
      <c r="G134" s="125"/>
      <c r="H134" s="125"/>
      <c r="I134" s="125"/>
      <c r="J134" s="125"/>
      <c r="K134" s="125"/>
    </row>
    <row r="135" spans="1:11" ht="12.75">
      <c r="A135" s="125"/>
      <c r="B135" s="125"/>
      <c r="C135" s="125"/>
      <c r="D135" s="125"/>
      <c r="E135" s="125"/>
      <c r="F135" s="125"/>
      <c r="G135" s="125"/>
      <c r="H135" s="125"/>
      <c r="I135" s="125"/>
      <c r="J135" s="125"/>
      <c r="K135" s="125"/>
    </row>
    <row r="136" spans="1:11" ht="12.75">
      <c r="A136" s="125"/>
      <c r="B136" s="128"/>
      <c r="C136" s="125"/>
      <c r="D136" s="129"/>
      <c r="E136" s="125"/>
      <c r="F136" s="125"/>
      <c r="G136" s="125"/>
      <c r="H136" s="125"/>
      <c r="I136" s="125"/>
      <c r="J136" s="125"/>
      <c r="K136" s="125"/>
    </row>
    <row r="137" spans="1:11" ht="12.75">
      <c r="A137" s="125"/>
      <c r="B137" s="125"/>
      <c r="C137" s="125"/>
      <c r="D137" s="125"/>
      <c r="E137" s="125"/>
      <c r="F137" s="125"/>
      <c r="G137" s="125"/>
      <c r="H137" s="125"/>
      <c r="I137" s="125"/>
      <c r="J137" s="125"/>
      <c r="K137" s="125"/>
    </row>
    <row r="138" spans="1:11" ht="12.75">
      <c r="A138" s="125"/>
      <c r="B138" s="125"/>
      <c r="C138" s="125"/>
      <c r="D138" s="125"/>
      <c r="E138" s="125"/>
      <c r="F138" s="125"/>
      <c r="G138" s="125"/>
      <c r="H138" s="125"/>
      <c r="I138" s="125"/>
      <c r="J138" s="125"/>
      <c r="K138" s="125"/>
    </row>
    <row r="139" spans="1:11" ht="12.75">
      <c r="A139" s="125"/>
      <c r="B139" s="128"/>
      <c r="C139" s="125"/>
      <c r="D139" s="129"/>
      <c r="E139" s="125"/>
      <c r="F139" s="125"/>
      <c r="G139" s="125"/>
      <c r="H139" s="125"/>
      <c r="I139" s="125"/>
      <c r="J139" s="125"/>
      <c r="K139" s="125"/>
    </row>
    <row r="140" spans="1:11" ht="12.75">
      <c r="A140" s="125"/>
      <c r="B140" s="125"/>
      <c r="C140" s="125"/>
      <c r="D140" s="125"/>
      <c r="E140" s="125"/>
      <c r="F140" s="125"/>
      <c r="G140" s="125"/>
      <c r="H140" s="125"/>
      <c r="I140" s="125"/>
      <c r="J140" s="125"/>
      <c r="K140" s="125"/>
    </row>
    <row r="141" spans="1:11">
      <c r="A141" s="130"/>
      <c r="B141" s="130"/>
      <c r="C141" s="130"/>
      <c r="D141" s="130"/>
      <c r="E141" s="130"/>
      <c r="F141" s="130"/>
      <c r="G141" s="130"/>
      <c r="H141" s="130"/>
      <c r="I141" s="130"/>
      <c r="J141" s="130"/>
      <c r="K141" s="130"/>
    </row>
    <row r="142" spans="1:11">
      <c r="A142" s="130"/>
      <c r="B142" s="131"/>
      <c r="C142" s="130"/>
      <c r="D142" s="132"/>
      <c r="E142" s="130"/>
      <c r="F142" s="130"/>
      <c r="G142" s="130"/>
      <c r="H142" s="130"/>
      <c r="I142" s="130"/>
      <c r="J142" s="130"/>
      <c r="K142" s="130"/>
    </row>
    <row r="143" spans="1:11">
      <c r="A143" s="130"/>
      <c r="B143" s="130"/>
      <c r="C143" s="130"/>
      <c r="D143" s="130"/>
      <c r="E143" s="130"/>
      <c r="F143" s="130"/>
      <c r="G143" s="130"/>
      <c r="H143" s="130"/>
      <c r="I143" s="130"/>
      <c r="J143" s="130"/>
      <c r="K143" s="130"/>
    </row>
    <row r="144" spans="1:11">
      <c r="A144" s="130"/>
      <c r="B144" s="130"/>
      <c r="C144" s="130"/>
      <c r="D144" s="130"/>
      <c r="E144" s="130"/>
      <c r="F144" s="130"/>
      <c r="G144" s="130"/>
      <c r="H144" s="130"/>
      <c r="I144" s="130"/>
      <c r="J144" s="130"/>
      <c r="K144" s="130"/>
    </row>
    <row r="145" spans="1:11">
      <c r="A145" s="133"/>
      <c r="B145" s="133"/>
      <c r="C145" s="133"/>
      <c r="D145" s="133"/>
      <c r="E145" s="133"/>
      <c r="F145" s="133"/>
      <c r="G145" s="133"/>
      <c r="H145" s="133"/>
      <c r="I145" s="133"/>
      <c r="J145" s="133"/>
      <c r="K145" s="133"/>
    </row>
    <row r="146" spans="1:11">
      <c r="A146" s="130"/>
      <c r="B146" s="130"/>
      <c r="C146" s="131"/>
      <c r="D146" s="130"/>
      <c r="E146" s="130"/>
      <c r="F146" s="130"/>
      <c r="G146" s="134"/>
      <c r="H146" s="134"/>
    </row>
    <row r="147" spans="1:11">
      <c r="A147" s="133"/>
      <c r="B147" s="133"/>
      <c r="C147" s="133"/>
      <c r="D147" s="133"/>
      <c r="E147" s="133"/>
      <c r="F147" s="133"/>
      <c r="G147" s="133"/>
      <c r="H147" s="133"/>
    </row>
    <row r="148" spans="1:11">
      <c r="A148" s="130"/>
      <c r="B148" s="130"/>
      <c r="C148" s="130"/>
      <c r="D148" s="130"/>
      <c r="E148" s="130"/>
      <c r="F148" s="130"/>
      <c r="G148" s="130"/>
      <c r="H148" s="130"/>
    </row>
    <row r="149" spans="1:11">
      <c r="A149" s="130"/>
      <c r="B149" s="130"/>
      <c r="C149" s="130"/>
      <c r="D149" s="130"/>
      <c r="E149" s="130"/>
      <c r="F149" s="130"/>
      <c r="G149" s="130"/>
      <c r="H149" s="130"/>
    </row>
    <row r="150" spans="1:11">
      <c r="B150" s="135"/>
      <c r="C150" s="136"/>
      <c r="G150" s="137"/>
      <c r="H150" s="136"/>
    </row>
    <row r="151" spans="1:11">
      <c r="G151" s="138"/>
    </row>
    <row r="152" spans="1:11">
      <c r="G152" s="138"/>
    </row>
    <row r="153" spans="1:11">
      <c r="B153" s="135"/>
      <c r="C153" s="136"/>
      <c r="G153" s="137"/>
      <c r="H153" s="136"/>
    </row>
    <row r="154" spans="1:11">
      <c r="G154" s="139"/>
    </row>
    <row r="155" spans="1:11">
      <c r="G155" s="139"/>
    </row>
    <row r="156" spans="1:11">
      <c r="B156" s="140"/>
      <c r="C156" s="141"/>
      <c r="G156" s="137"/>
      <c r="H156" s="136"/>
    </row>
    <row r="157" spans="1:11">
      <c r="G157" s="139"/>
    </row>
    <row r="158" spans="1:11">
      <c r="G158" s="139"/>
    </row>
    <row r="159" spans="1:11">
      <c r="B159" s="140"/>
      <c r="C159" s="142"/>
      <c r="G159" s="137"/>
      <c r="H159" s="143"/>
    </row>
    <row r="160" spans="1:11">
      <c r="J160" s="130"/>
      <c r="K160" s="130"/>
    </row>
    <row r="161" spans="1:11">
      <c r="A161" s="144"/>
      <c r="B161" s="144"/>
      <c r="C161" s="144"/>
      <c r="D161" s="144"/>
      <c r="E161" s="144"/>
      <c r="F161" s="144"/>
      <c r="G161" s="144"/>
      <c r="H161" s="144"/>
      <c r="I161" s="144"/>
      <c r="J161" s="133"/>
      <c r="K161" s="133"/>
    </row>
    <row r="162" spans="1:11">
      <c r="J162" s="130"/>
      <c r="K162" s="130"/>
    </row>
    <row r="163" spans="1:11">
      <c r="B163" s="135"/>
      <c r="D163" s="143"/>
      <c r="J163" s="130"/>
      <c r="K163" s="130"/>
    </row>
    <row r="164" spans="1:11">
      <c r="J164" s="130"/>
      <c r="K164" s="130"/>
    </row>
    <row r="165" spans="1:11">
      <c r="A165" s="144"/>
      <c r="B165" s="144"/>
      <c r="C165" s="144"/>
      <c r="D165" s="144"/>
      <c r="E165" s="144"/>
      <c r="F165" s="144"/>
      <c r="G165" s="144"/>
      <c r="H165" s="144"/>
      <c r="I165" s="144"/>
      <c r="J165" s="133"/>
      <c r="K165" s="133"/>
    </row>
    <row r="166" spans="1:11">
      <c r="A166" s="130"/>
      <c r="B166" s="130"/>
      <c r="C166" s="130"/>
      <c r="D166" s="130"/>
      <c r="E166" s="130"/>
      <c r="F166" s="130"/>
      <c r="G166" s="130"/>
      <c r="H166" s="130"/>
      <c r="I166" s="130"/>
      <c r="J166" s="130"/>
      <c r="K166" s="130"/>
    </row>
    <row r="167" spans="1:11">
      <c r="A167" s="130"/>
      <c r="B167" s="130"/>
      <c r="C167" s="130"/>
      <c r="D167" s="130"/>
      <c r="E167" s="130"/>
      <c r="F167" s="130"/>
      <c r="G167" s="130"/>
      <c r="H167" s="130"/>
      <c r="I167" s="130"/>
      <c r="J167" s="130"/>
      <c r="K167" s="130"/>
    </row>
  </sheetData>
  <mergeCells count="8">
    <mergeCell ref="A10:J10"/>
    <mergeCell ref="F45:G45"/>
    <mergeCell ref="C2:H2"/>
    <mergeCell ref="C3:G3"/>
    <mergeCell ref="A5:K5"/>
    <mergeCell ref="A6:K6"/>
    <mergeCell ref="A7:J7"/>
    <mergeCell ref="A8:J8"/>
  </mergeCells>
  <phoneticPr fontId="40" type="noConversion"/>
  <pageMargins left="0.511811024" right="0.511811024" top="0.78740157499999996" bottom="0.78740157499999996" header="0.31496062000000002" footer="0.3149606200000000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K39"/>
  <sheetViews>
    <sheetView topLeftCell="A17" workbookViewId="0">
      <selection activeCell="E10" sqref="E10"/>
    </sheetView>
  </sheetViews>
  <sheetFormatPr defaultRowHeight="12"/>
  <cols>
    <col min="1" max="1" width="9.140625" style="212"/>
    <col min="2" max="2" width="7.28515625" style="212" customWidth="1"/>
    <col min="3" max="3" width="84.7109375" style="212" customWidth="1"/>
    <col min="4" max="4" width="9.85546875" style="212" customWidth="1"/>
    <col min="5" max="5" width="16.140625" style="212" customWidth="1"/>
    <col min="6" max="16384" width="9.140625" style="212"/>
  </cols>
  <sheetData>
    <row r="1" spans="2:11" ht="20.25">
      <c r="C1" s="300" t="s">
        <v>159</v>
      </c>
      <c r="D1" s="300"/>
      <c r="E1" s="300"/>
      <c r="F1" s="300"/>
      <c r="G1" s="300"/>
      <c r="H1" s="300"/>
      <c r="I1" s="3"/>
      <c r="J1" s="3"/>
      <c r="K1" s="3"/>
    </row>
    <row r="2" spans="2:11" ht="20.25">
      <c r="C2" s="301" t="s">
        <v>160</v>
      </c>
      <c r="D2" s="301"/>
      <c r="E2" s="301"/>
      <c r="F2" s="301"/>
      <c r="G2" s="301"/>
      <c r="H2" s="214"/>
      <c r="I2" s="5"/>
      <c r="J2" s="5"/>
      <c r="K2" s="5"/>
    </row>
    <row r="3" spans="2:11" ht="12.75">
      <c r="C3" s="213"/>
      <c r="D3" s="213"/>
      <c r="E3" s="213"/>
      <c r="F3" s="213"/>
      <c r="G3" s="213"/>
      <c r="H3" s="213"/>
      <c r="I3" s="213"/>
    </row>
    <row r="4" spans="2:11" ht="12.75">
      <c r="C4" s="213" t="s">
        <v>189</v>
      </c>
    </row>
    <row r="5" spans="2:11" ht="12.75">
      <c r="B5" s="215" t="s">
        <v>161</v>
      </c>
      <c r="C5" s="215" t="s">
        <v>162</v>
      </c>
      <c r="D5" s="215" t="s">
        <v>163</v>
      </c>
      <c r="E5" s="216"/>
    </row>
    <row r="6" spans="2:11" ht="24">
      <c r="B6" s="217">
        <v>38681</v>
      </c>
      <c r="C6" s="240" t="s">
        <v>164</v>
      </c>
      <c r="D6" s="217">
        <f>E17+E19+E21+E25+E26+E28+E31+E34</f>
        <v>9</v>
      </c>
      <c r="E6" s="218"/>
    </row>
    <row r="7" spans="2:11" ht="24">
      <c r="B7" s="217">
        <v>38683</v>
      </c>
      <c r="C7" s="240" t="s">
        <v>165</v>
      </c>
      <c r="D7" s="217">
        <f>E18+E20+E22+E24+E27+E29+E32</f>
        <v>8</v>
      </c>
      <c r="E7" s="218"/>
    </row>
    <row r="8" spans="2:11" ht="24">
      <c r="B8" s="217">
        <v>38684</v>
      </c>
      <c r="C8" s="240" t="s">
        <v>166</v>
      </c>
      <c r="D8" s="217">
        <f>E23+E30</f>
        <v>2</v>
      </c>
      <c r="E8" s="218"/>
    </row>
    <row r="9" spans="2:11" ht="24">
      <c r="B9" s="217">
        <v>38687</v>
      </c>
      <c r="C9" s="240" t="s">
        <v>167</v>
      </c>
      <c r="D9" s="217">
        <f>E33</f>
        <v>1</v>
      </c>
      <c r="E9" s="218"/>
    </row>
    <row r="10" spans="2:11" ht="24">
      <c r="B10" s="217">
        <v>38688</v>
      </c>
      <c r="C10" s="240" t="s">
        <v>168</v>
      </c>
      <c r="D10" s="217">
        <f>E36</f>
        <v>1</v>
      </c>
      <c r="E10" s="218"/>
    </row>
    <row r="11" spans="2:11" ht="12.75">
      <c r="B11" s="217">
        <v>44268</v>
      </c>
      <c r="C11" s="241" t="s">
        <v>187</v>
      </c>
      <c r="D11" s="217">
        <f>E37</f>
        <v>1</v>
      </c>
      <c r="E11" s="218"/>
    </row>
    <row r="12" spans="2:11" ht="12.75">
      <c r="B12" s="217">
        <v>44269</v>
      </c>
      <c r="C12" s="241" t="s">
        <v>188</v>
      </c>
      <c r="D12" s="217">
        <f>E38</f>
        <v>1</v>
      </c>
      <c r="E12" s="218"/>
    </row>
    <row r="13" spans="2:11" ht="12.75">
      <c r="B13" s="215"/>
      <c r="C13" s="219" t="s">
        <v>169</v>
      </c>
      <c r="D13" s="215">
        <f>SUM(D6:D12)</f>
        <v>23</v>
      </c>
      <c r="E13" s="220"/>
    </row>
    <row r="14" spans="2:11">
      <c r="E14" s="221"/>
    </row>
    <row r="15" spans="2:11" ht="12.75">
      <c r="B15" s="302" t="s">
        <v>170</v>
      </c>
      <c r="C15" s="302"/>
      <c r="D15" s="215" t="s">
        <v>161</v>
      </c>
      <c r="E15" s="215" t="s">
        <v>171</v>
      </c>
    </row>
    <row r="16" spans="2:11" ht="12.75" hidden="1">
      <c r="B16" s="299"/>
      <c r="C16" s="299"/>
      <c r="D16" s="217"/>
      <c r="E16" s="217"/>
    </row>
    <row r="17" spans="2:5" ht="12.75">
      <c r="B17" s="299" t="s">
        <v>172</v>
      </c>
      <c r="C17" s="299"/>
      <c r="D17" s="217">
        <v>38681</v>
      </c>
      <c r="E17" s="217">
        <v>1</v>
      </c>
    </row>
    <row r="18" spans="2:5" ht="12.75">
      <c r="B18" s="299" t="s">
        <v>172</v>
      </c>
      <c r="C18" s="299"/>
      <c r="D18" s="217">
        <v>38683</v>
      </c>
      <c r="E18" s="217">
        <v>1</v>
      </c>
    </row>
    <row r="19" spans="2:5" ht="12.75">
      <c r="B19" s="299" t="s">
        <v>173</v>
      </c>
      <c r="C19" s="299"/>
      <c r="D19" s="217">
        <v>38681</v>
      </c>
      <c r="E19" s="217">
        <v>1</v>
      </c>
    </row>
    <row r="20" spans="2:5" ht="12.75">
      <c r="B20" s="299" t="s">
        <v>173</v>
      </c>
      <c r="C20" s="299"/>
      <c r="D20" s="217">
        <v>38683</v>
      </c>
      <c r="E20" s="217">
        <v>1</v>
      </c>
    </row>
    <row r="21" spans="2:5" ht="12.75">
      <c r="B21" s="222" t="s">
        <v>185</v>
      </c>
      <c r="C21" s="222"/>
      <c r="D21" s="217">
        <v>38681</v>
      </c>
      <c r="E21" s="217">
        <v>1</v>
      </c>
    </row>
    <row r="22" spans="2:5" ht="12.75">
      <c r="B22" s="222" t="s">
        <v>185</v>
      </c>
      <c r="C22" s="222"/>
      <c r="D22" s="217">
        <v>38683</v>
      </c>
      <c r="E22" s="217">
        <v>1</v>
      </c>
    </row>
    <row r="23" spans="2:5" ht="12.75">
      <c r="B23" s="299" t="s">
        <v>174</v>
      </c>
      <c r="C23" s="299"/>
      <c r="D23" s="217">
        <v>38684</v>
      </c>
      <c r="E23" s="217">
        <v>1</v>
      </c>
    </row>
    <row r="24" spans="2:5" ht="12.75">
      <c r="B24" s="299" t="s">
        <v>175</v>
      </c>
      <c r="C24" s="299"/>
      <c r="D24" s="217">
        <v>38683</v>
      </c>
      <c r="E24" s="217">
        <v>1</v>
      </c>
    </row>
    <row r="25" spans="2:5" ht="12.75">
      <c r="B25" s="299" t="s">
        <v>175</v>
      </c>
      <c r="C25" s="299"/>
      <c r="D25" s="217">
        <v>38681</v>
      </c>
      <c r="E25" s="217">
        <v>1</v>
      </c>
    </row>
    <row r="26" spans="2:5" ht="12.75">
      <c r="B26" s="299" t="s">
        <v>176</v>
      </c>
      <c r="C26" s="299"/>
      <c r="D26" s="217">
        <v>38681</v>
      </c>
      <c r="E26" s="217">
        <v>1</v>
      </c>
    </row>
    <row r="27" spans="2:5" ht="12.75">
      <c r="B27" s="299" t="s">
        <v>176</v>
      </c>
      <c r="C27" s="299"/>
      <c r="D27" s="217">
        <v>38683</v>
      </c>
      <c r="E27" s="217">
        <v>1</v>
      </c>
    </row>
    <row r="28" spans="2:5" ht="12.75">
      <c r="B28" s="299" t="s">
        <v>177</v>
      </c>
      <c r="C28" s="299"/>
      <c r="D28" s="217">
        <v>38681</v>
      </c>
      <c r="E28" s="217">
        <v>2</v>
      </c>
    </row>
    <row r="29" spans="2:5" ht="12.75">
      <c r="B29" s="299" t="s">
        <v>177</v>
      </c>
      <c r="C29" s="299"/>
      <c r="D29" s="217">
        <v>38683</v>
      </c>
      <c r="E29" s="217">
        <v>2</v>
      </c>
    </row>
    <row r="30" spans="2:5" ht="12.75">
      <c r="B30" s="299" t="s">
        <v>178</v>
      </c>
      <c r="C30" s="299"/>
      <c r="D30" s="217">
        <v>38684</v>
      </c>
      <c r="E30" s="217">
        <v>1</v>
      </c>
    </row>
    <row r="31" spans="2:5" ht="12.75">
      <c r="B31" s="299" t="s">
        <v>179</v>
      </c>
      <c r="C31" s="299"/>
      <c r="D31" s="217">
        <v>38681</v>
      </c>
      <c r="E31" s="217">
        <v>1</v>
      </c>
    </row>
    <row r="32" spans="2:5" ht="12.75">
      <c r="B32" s="299" t="s">
        <v>179</v>
      </c>
      <c r="C32" s="299"/>
      <c r="D32" s="217">
        <v>38683</v>
      </c>
      <c r="E32" s="217">
        <v>1</v>
      </c>
    </row>
    <row r="33" spans="2:5" ht="12.75">
      <c r="B33" s="299" t="s">
        <v>180</v>
      </c>
      <c r="C33" s="299"/>
      <c r="D33" s="217">
        <v>38687</v>
      </c>
      <c r="E33" s="217">
        <v>1</v>
      </c>
    </row>
    <row r="34" spans="2:5" ht="12.75">
      <c r="B34" s="299" t="s">
        <v>181</v>
      </c>
      <c r="C34" s="299"/>
      <c r="D34" s="223">
        <v>38681</v>
      </c>
      <c r="E34" s="217">
        <v>1</v>
      </c>
    </row>
    <row r="35" spans="2:5" ht="12.75" hidden="1">
      <c r="B35" s="298"/>
      <c r="C35" s="299"/>
      <c r="D35" s="223"/>
      <c r="E35" s="217"/>
    </row>
    <row r="36" spans="2:5" ht="12.75">
      <c r="B36" s="299" t="s">
        <v>182</v>
      </c>
      <c r="C36" s="299"/>
      <c r="D36" s="217">
        <v>38688</v>
      </c>
      <c r="E36" s="217">
        <v>1</v>
      </c>
    </row>
    <row r="37" spans="2:5" ht="12.75">
      <c r="B37" s="222" t="s">
        <v>186</v>
      </c>
      <c r="C37" s="222"/>
      <c r="D37" s="217">
        <v>44268</v>
      </c>
      <c r="E37" s="217">
        <v>1</v>
      </c>
    </row>
    <row r="38" spans="2:5" ht="12.75">
      <c r="B38" s="222" t="s">
        <v>186</v>
      </c>
      <c r="C38" s="222"/>
      <c r="D38" s="217">
        <v>44269</v>
      </c>
      <c r="E38" s="217">
        <v>1</v>
      </c>
    </row>
    <row r="39" spans="2:5" ht="12.75">
      <c r="B39" s="297" t="s">
        <v>169</v>
      </c>
      <c r="C39" s="297"/>
      <c r="D39" s="224"/>
      <c r="E39" s="215">
        <f>SUM(E16:E38)</f>
        <v>23</v>
      </c>
    </row>
  </sheetData>
  <mergeCells count="23">
    <mergeCell ref="B26:C26"/>
    <mergeCell ref="B23:C23"/>
    <mergeCell ref="B24:C24"/>
    <mergeCell ref="B25:C25"/>
    <mergeCell ref="B18:C18"/>
    <mergeCell ref="B19:C19"/>
    <mergeCell ref="B20:C20"/>
    <mergeCell ref="B17:C17"/>
    <mergeCell ref="C1:H1"/>
    <mergeCell ref="C2:G2"/>
    <mergeCell ref="B15:C15"/>
    <mergeCell ref="B16:C16"/>
    <mergeCell ref="B39:C39"/>
    <mergeCell ref="B35:C35"/>
    <mergeCell ref="B36:C36"/>
    <mergeCell ref="B27:C27"/>
    <mergeCell ref="B34:C34"/>
    <mergeCell ref="B28:C28"/>
    <mergeCell ref="B29:C29"/>
    <mergeCell ref="B30:C30"/>
    <mergeCell ref="B32:C32"/>
    <mergeCell ref="B31:C31"/>
    <mergeCell ref="B33:C33"/>
  </mergeCells>
  <phoneticPr fontId="40" type="noConversion"/>
  <pageMargins left="0.31496062992125984" right="0.31496062992125984" top="0.78740157480314965" bottom="0.78740157480314965" header="0.31496062992125984" footer="0.31496062992125984"/>
  <pageSetup paperSize="9" orientation="landscape" horizontalDpi="4294967294" verticalDpi="4294967294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Posto Diurno-Desarmada</vt:lpstr>
      <vt:lpstr>Posto Noturno-Desarmada</vt:lpstr>
      <vt:lpstr>Seg-Sexta-Diurno-Desarmada</vt:lpstr>
      <vt:lpstr>Eventos Diurnos</vt:lpstr>
      <vt:lpstr>Eventos Noturnos</vt:lpstr>
      <vt:lpstr>Encargos Sociais</vt:lpstr>
      <vt:lpstr>Posto Noturno-Desarmada Aero</vt:lpstr>
      <vt:lpstr>Posto Diurno-Desarmada - Aero</vt:lpstr>
      <vt:lpstr>Descrição e Locais</vt:lpstr>
      <vt:lpstr>RESUMO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Adriane</dc:creator>
  <cp:lastModifiedBy>Juliana</cp:lastModifiedBy>
  <cp:lastPrinted>2017-10-25T10:53:24Z</cp:lastPrinted>
  <dcterms:created xsi:type="dcterms:W3CDTF">2017-07-03T16:19:36Z</dcterms:created>
  <dcterms:modified xsi:type="dcterms:W3CDTF">2017-10-31T15:18:35Z</dcterms:modified>
</cp:coreProperties>
</file>