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ota 11" sheetId="1" r:id="rId1"/>
  </sheets>
  <definedNames>
    <definedName name="_xlnm.Print_Area" localSheetId="0">'Rota 11'!$A$1:$W$62</definedName>
  </definedNames>
  <calcPr fullCalcOnLoad="1"/>
</workbook>
</file>

<file path=xl/sharedStrings.xml><?xml version="1.0" encoding="utf-8"?>
<sst xmlns="http://schemas.openxmlformats.org/spreadsheetml/2006/main" count="261" uniqueCount="163">
  <si>
    <t xml:space="preserve">ANEXO   I   -   CUSTO   OPERACIONAL   DE   VEÍCULO   </t>
  </si>
  <si>
    <t xml:space="preserve">DEMONSTRATIVO MENSAL DE CUSTO OPERACIONAL UNITÁRIO DE VEÍCULO </t>
  </si>
  <si>
    <t>VEICULO COM MOTORISTA  -  REGIME ADMINISTRATIVO</t>
  </si>
  <si>
    <t>%</t>
  </si>
  <si>
    <t>QUADRO  3  -  COMPOSIÇÃO DE CUSTO VARIÁVEL/KM</t>
  </si>
  <si>
    <t>QUADRO  1 -  COMPOSIÇÃO DE CUSTO FIXO</t>
  </si>
  <si>
    <t>Descrição do Veiculo: Micro-ônibus   Tipo   MBB  1618   ou   SIMILAR</t>
  </si>
  <si>
    <t xml:space="preserve">Ano de Fabricação: </t>
  </si>
  <si>
    <t>Tipo de Combustível: Diesel</t>
  </si>
  <si>
    <t>ROTA  11</t>
  </si>
  <si>
    <t>Reserva Técnica</t>
  </si>
  <si>
    <t>Contratante:</t>
  </si>
  <si>
    <t>PREFEITURA   MUNICIPAL   DE   PATOS   DE   MINAS - MG</t>
  </si>
  <si>
    <t xml:space="preserve">Km Estimada: </t>
  </si>
  <si>
    <t>Km</t>
  </si>
  <si>
    <t xml:space="preserve">BASE </t>
  </si>
  <si>
    <t>Horário:</t>
  </si>
  <si>
    <t>QTDE</t>
  </si>
  <si>
    <t>UNIDADE</t>
  </si>
  <si>
    <t>CONSUMO</t>
  </si>
  <si>
    <t>ITEM</t>
  </si>
  <si>
    <t>D E S C R I Ç Ã O</t>
  </si>
  <si>
    <t>FATOR</t>
  </si>
  <si>
    <t>DE</t>
  </si>
  <si>
    <t>VALOR (R $)</t>
  </si>
  <si>
    <t>CÁLCULO</t>
  </si>
  <si>
    <t>ÍNDICE</t>
  </si>
  <si>
    <t>PRAZO</t>
  </si>
  <si>
    <t xml:space="preserve"> 3- </t>
  </si>
  <si>
    <t>CUSTO VARIÁVEL / KM</t>
  </si>
  <si>
    <t xml:space="preserve"> 1-</t>
  </si>
  <si>
    <t>CUSTO FIXO MENSAL</t>
  </si>
  <si>
    <t>s/ deprec.</t>
  </si>
  <si>
    <t xml:space="preserve"> 3-1</t>
  </si>
  <si>
    <t>Pecas/manutenção.........................................................................................</t>
  </si>
  <si>
    <t>************</t>
  </si>
  <si>
    <t xml:space="preserve"> 3-2</t>
  </si>
  <si>
    <t>Sal. pess. de oficina.........................................................................................................</t>
  </si>
  <si>
    <t>mês</t>
  </si>
  <si>
    <t>*******</t>
  </si>
  <si>
    <t xml:space="preserve"> 1-1</t>
  </si>
  <si>
    <t>Depreciação</t>
  </si>
  <si>
    <t>unidades</t>
  </si>
  <si>
    <t xml:space="preserve"> 3-3</t>
  </si>
  <si>
    <t>Pneus e camaras e recapagens....</t>
  </si>
  <si>
    <t xml:space="preserve"> 1-1.1</t>
  </si>
  <si>
    <t>Depreciação ( Reserva Técnica )</t>
  </si>
  <si>
    <t>litros</t>
  </si>
  <si>
    <t xml:space="preserve"> 3-4</t>
  </si>
  <si>
    <t>Combustível.............................................................................................................................</t>
  </si>
  <si>
    <t xml:space="preserve"> 1-2</t>
  </si>
  <si>
    <t>Renumeração do Capital</t>
  </si>
  <si>
    <t xml:space="preserve"> 3-5</t>
  </si>
  <si>
    <t>Oleo de carter..........................................................................................................................</t>
  </si>
  <si>
    <t xml:space="preserve"> 1-2.1</t>
  </si>
  <si>
    <t>Renumeração do Capital ( Reserva Técnica )</t>
  </si>
  <si>
    <t xml:space="preserve"> 3-6</t>
  </si>
  <si>
    <t>Oleo de câmbio e diferencial............................................................................</t>
  </si>
  <si>
    <t>anual</t>
  </si>
  <si>
    <t xml:space="preserve"> 1-3</t>
  </si>
  <si>
    <t>Licenciamento</t>
  </si>
  <si>
    <t xml:space="preserve"> 3-7</t>
  </si>
  <si>
    <t>Lavagem e graxas........................................................................................................................</t>
  </si>
  <si>
    <t xml:space="preserve"> 1-4</t>
  </si>
  <si>
    <t xml:space="preserve">IPVA </t>
  </si>
  <si>
    <t>%  veiculo</t>
  </si>
  <si>
    <t xml:space="preserve"> 1-5</t>
  </si>
  <si>
    <t>Seguro do Casco</t>
  </si>
  <si>
    <t xml:space="preserve"> 3-8</t>
  </si>
  <si>
    <t>CUSTO VARIÁVEL POR KM (3.1 A 3.7)</t>
  </si>
  <si>
    <t xml:space="preserve"> 1-6</t>
  </si>
  <si>
    <t>Vistoria</t>
  </si>
  <si>
    <t xml:space="preserve"> 1-7</t>
  </si>
  <si>
    <t>CUSTO FIXO MENSAL DO VEICULO (1.1 A 1.5)</t>
  </si>
  <si>
    <t>% Util. do Veículo</t>
  </si>
  <si>
    <t xml:space="preserve"> 1-8</t>
  </si>
  <si>
    <t>Salário do motorista</t>
  </si>
  <si>
    <t>% acréscimo</t>
  </si>
  <si>
    <t>Horas</t>
  </si>
  <si>
    <t xml:space="preserve"> 1-8-1</t>
  </si>
  <si>
    <t>Horas Extras</t>
  </si>
  <si>
    <t xml:space="preserve"> 1-8-2</t>
  </si>
  <si>
    <t>Adicional Noturno</t>
  </si>
  <si>
    <t>% Município</t>
  </si>
  <si>
    <t>**********</t>
  </si>
  <si>
    <t xml:space="preserve"> 1-7-3</t>
  </si>
  <si>
    <t>Encargos Sociais e Trabalhistas</t>
  </si>
  <si>
    <t>nº refeicões</t>
  </si>
  <si>
    <t xml:space="preserve"> 1-7-4</t>
  </si>
  <si>
    <t>Alimentação</t>
  </si>
  <si>
    <t>QUADRO  4  -  COMPOSIÇÃO DE PRECO / KM</t>
  </si>
  <si>
    <t>unidade</t>
  </si>
  <si>
    <t xml:space="preserve"> 1-7-5</t>
  </si>
  <si>
    <t>Uniformes</t>
  </si>
  <si>
    <t>nº dependtes</t>
  </si>
  <si>
    <t xml:space="preserve"> 1-7-6</t>
  </si>
  <si>
    <t>Assisttência Médica</t>
  </si>
  <si>
    <t xml:space="preserve">    mês</t>
  </si>
  <si>
    <t>Seguro de Vida</t>
  </si>
  <si>
    <t>DESCRIÇÃO</t>
  </si>
  <si>
    <t>PRECO/KM</t>
  </si>
  <si>
    <t>% Km efetiva</t>
  </si>
  <si>
    <t>Km efetiva</t>
  </si>
  <si>
    <t xml:space="preserve"> 1-9</t>
  </si>
  <si>
    <t xml:space="preserve">Km Improdutivo </t>
  </si>
  <si>
    <t xml:space="preserve"> 4-</t>
  </si>
  <si>
    <t>PRECO VARIAVEL / KM</t>
  </si>
  <si>
    <t xml:space="preserve"> 1-10</t>
  </si>
  <si>
    <t>CUSTO FIXO TOTAL (1.6 a 1.9)</t>
  </si>
  <si>
    <t xml:space="preserve"> 4-1</t>
  </si>
  <si>
    <t>Custo Variável total/Km</t>
  </si>
  <si>
    <t xml:space="preserve"> 4-2</t>
  </si>
  <si>
    <t>Administração Local</t>
  </si>
  <si>
    <t xml:space="preserve">     QUADRO  2  -  COMPOSIÇÃO DE PREÇOS</t>
  </si>
  <si>
    <t xml:space="preserve"> 4-3</t>
  </si>
  <si>
    <t>Administração Geral</t>
  </si>
  <si>
    <t xml:space="preserve"> 4-4</t>
  </si>
  <si>
    <t>Subtotal 1 (4.1 a 4.3)</t>
  </si>
  <si>
    <t xml:space="preserve"> 4-5</t>
  </si>
  <si>
    <t>Encargos Financeiros</t>
  </si>
  <si>
    <t xml:space="preserve"> 4-6</t>
  </si>
  <si>
    <t>Subtotal 2 (4.4 + 4.5)</t>
  </si>
  <si>
    <t xml:space="preserve"> 4-7</t>
  </si>
  <si>
    <t>Lucro pretendido(% 4.6)</t>
  </si>
  <si>
    <t xml:space="preserve"> 2-1</t>
  </si>
  <si>
    <t>Custo fixo total (1.9)</t>
  </si>
  <si>
    <t xml:space="preserve"> 4-8</t>
  </si>
  <si>
    <t>Subtotal 3 (4.6 + 4.7)</t>
  </si>
  <si>
    <t xml:space="preserve"> 2-2</t>
  </si>
  <si>
    <t xml:space="preserve"> C</t>
  </si>
  <si>
    <t>Impostos</t>
  </si>
  <si>
    <t xml:space="preserve"> 2-3</t>
  </si>
  <si>
    <t xml:space="preserve"> 4-9</t>
  </si>
  <si>
    <t>PREÇO FINAL POR KM  4-8/( 1 - C )</t>
  </si>
  <si>
    <t xml:space="preserve"> 2-4</t>
  </si>
  <si>
    <t>SUB-TOTAL 1 (2.1 A 2.3)</t>
  </si>
  <si>
    <t xml:space="preserve"> 2-5</t>
  </si>
  <si>
    <t xml:space="preserve"> 2-6</t>
  </si>
  <si>
    <t>SUB TOTAL 2(2-4 A 2-5)</t>
  </si>
  <si>
    <t>QUADRO 5 - CUSTO UNITÁRIO TOTAL</t>
  </si>
  <si>
    <t xml:space="preserve"> 2-7</t>
  </si>
  <si>
    <t>Lucro pretendido(% 2.6)</t>
  </si>
  <si>
    <t>4-10</t>
  </si>
  <si>
    <t>Preço Variável Mensal (4.9 x Km Estimada )</t>
  </si>
  <si>
    <t xml:space="preserve"> 2-8</t>
  </si>
  <si>
    <t>SUB TOTAL 3(2-6 A 2-7)</t>
  </si>
  <si>
    <t>4-11</t>
  </si>
  <si>
    <t>Preço  Fixo Unitário Mensal( 2-9 )</t>
  </si>
  <si>
    <t xml:space="preserve"> A</t>
  </si>
  <si>
    <t>4-12</t>
  </si>
  <si>
    <t>Preço  Unitário por Km( 4.13/Km rodado )</t>
  </si>
  <si>
    <t>4-13</t>
  </si>
  <si>
    <t>PREÇO UNITÁRIO TOTAL( 4-10 + 4-11 )</t>
  </si>
  <si>
    <t xml:space="preserve"> 2-9</t>
  </si>
  <si>
    <t>PRECO FIXO FINAL  2-8/( 1 - A )</t>
  </si>
  <si>
    <t xml:space="preserve">Patos de Minas-MG, 20 de dezembro de 2019. </t>
  </si>
  <si>
    <t xml:space="preserve">Fonte de Consulta de coeficientes de Consumo :  Revista Transporte Moderno(Editora TM Ltda) </t>
  </si>
  <si>
    <t>NOTAS EXPLICATIVAS:</t>
  </si>
  <si>
    <r>
      <rPr>
        <b/>
        <sz val="12"/>
        <rFont val="Calibri"/>
        <family val="2"/>
      </rPr>
      <t>1</t>
    </r>
    <r>
      <rPr>
        <sz val="12"/>
        <rFont val="Calibri"/>
        <family val="2"/>
      </rPr>
      <t xml:space="preserve"> - A PLANILHA FOI ELABORADORA DE ACORDO COM A CONVENÇÃO COLETIVA DE TRABALHO 2019/2020  DO SIND. DOS MOTORISTAS, COND. DE VEICULOS RODOV. URBANOS EM GERAL</t>
    </r>
  </si>
  <si>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2-</t>
    </r>
    <r>
      <rPr>
        <sz val="12"/>
        <rFont val="Calibri"/>
        <family val="2"/>
      </rPr>
      <t xml:space="preserve">  PARA A COMPOSIÇÃO DE CUSTOS DESTE POSTO, A EMPRESA LICITANTE PODERA ALTERAR OS ÍNDICES CONSTANTE  NO  QUADRO 2 (COMPOSIÇÃO DE PREÇOS),TENDO EM VISTA QUE OS MESMOS SÃO APENAS</t>
    </r>
  </si>
  <si>
    <t>SUGESTIVOS;</t>
  </si>
  <si>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3- </t>
    </r>
    <r>
      <rPr>
        <sz val="12"/>
        <rFont val="Calibri"/>
        <family val="2"/>
      </rPr>
      <t>A EMPRESA DEVE ADEQUAR A PLANILHA CONFORME ENQUADRAMENTO JUNTO A RECEITA FEDERAL.</t>
    </r>
  </si>
  <si>
    <r>
      <rPr>
        <b/>
        <sz val="12"/>
        <color indexed="8"/>
        <rFont val="Calibri"/>
        <family val="2"/>
      </rPr>
      <t>OBS:</t>
    </r>
    <r>
      <rPr>
        <sz val="12"/>
        <color indexed="8"/>
        <rFont val="Calibri"/>
        <family val="2"/>
      </rPr>
      <t xml:space="preserve"> TODA LEGISLAÇÃO TRABALHISTA, FISCAL E TRIBUTÁRIA DEVERÁ SER CUMPRIDA.</t>
    </r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</si>
</sst>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;\-#,##0"/>
    <numFmt numFmtId="166" formatCode="0%"/>
    <numFmt numFmtId="167" formatCode="HH:MM"/>
    <numFmt numFmtId="168" formatCode="#,##0.00;\-#,##0.00"/>
    <numFmt numFmtId="169" formatCode="0.0000"/>
    <numFmt numFmtId="170" formatCode="#,##0.0000000_);\(#,##0.0000000\)"/>
    <numFmt numFmtId="171" formatCode="#,##0.0000_);\(#,##0.0000\)"/>
    <numFmt numFmtId="172" formatCode="0.00%"/>
    <numFmt numFmtId="173" formatCode="0.00"/>
    <numFmt numFmtId="174" formatCode="#,##0.00;[RED]#,##0.00"/>
    <numFmt numFmtId="175" formatCode="DD/MMM"/>
    <numFmt numFmtId="176" formatCode="_(* #,##0.00_);_(* \(#,##0.00\);_(* \-??_);_(@_)"/>
  </numFmts>
  <fonts count="26">
    <font>
      <sz val="10"/>
      <name val="Courier New"/>
      <family val="0"/>
    </font>
    <font>
      <sz val="10"/>
      <name val="Arial"/>
      <family val="0"/>
    </font>
    <font>
      <sz val="10"/>
      <color indexed="12"/>
      <name val="Courier New"/>
      <family val="3"/>
    </font>
    <font>
      <b/>
      <i/>
      <sz val="15"/>
      <color indexed="12"/>
      <name val="Courier New"/>
      <family val="3"/>
    </font>
    <font>
      <b/>
      <sz val="10"/>
      <color indexed="8"/>
      <name val="Courier New"/>
      <family val="3"/>
    </font>
    <font>
      <b/>
      <i/>
      <sz val="12"/>
      <color indexed="12"/>
      <name val="Courier New"/>
      <family val="3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Courier New"/>
      <family val="3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ourier New"/>
      <family val="3"/>
    </font>
    <font>
      <b/>
      <sz val="10"/>
      <color indexed="12"/>
      <name val="Times New Roman"/>
      <family val="1"/>
    </font>
    <font>
      <b/>
      <sz val="12"/>
      <name val="Courier New"/>
      <family val="3"/>
    </font>
    <font>
      <b/>
      <sz val="12"/>
      <name val="Calibri"/>
      <family val="2"/>
    </font>
    <font>
      <sz val="12"/>
      <name val="Calibri"/>
      <family val="2"/>
    </font>
    <font>
      <sz val="12"/>
      <color indexed="12"/>
      <name val="Courier New"/>
      <family val="3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2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2" borderId="3" xfId="0" applyFont="1" applyFill="1" applyBorder="1" applyAlignment="1">
      <alignment/>
    </xf>
    <xf numFmtId="164" fontId="5" fillId="2" borderId="4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center"/>
    </xf>
    <xf numFmtId="164" fontId="6" fillId="2" borderId="6" xfId="0" applyFont="1" applyFill="1" applyBorder="1" applyAlignment="1">
      <alignment horizontal="center"/>
    </xf>
    <xf numFmtId="164" fontId="2" fillId="2" borderId="7" xfId="0" applyFont="1" applyFill="1" applyBorder="1" applyAlignment="1">
      <alignment/>
    </xf>
    <xf numFmtId="164" fontId="6" fillId="2" borderId="6" xfId="0" applyFont="1" applyFill="1" applyBorder="1" applyAlignment="1" applyProtection="1">
      <alignment horizontal="center"/>
      <protection/>
    </xf>
    <xf numFmtId="164" fontId="7" fillId="2" borderId="8" xfId="0" applyFont="1" applyFill="1" applyBorder="1" applyAlignment="1">
      <alignment horizontal="center"/>
    </xf>
    <xf numFmtId="164" fontId="6" fillId="2" borderId="9" xfId="0" applyFont="1" applyFill="1" applyBorder="1" applyAlignment="1" applyProtection="1">
      <alignment horizontal="center"/>
      <protection/>
    </xf>
    <xf numFmtId="164" fontId="7" fillId="2" borderId="1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0" fillId="2" borderId="8" xfId="0" applyFont="1" applyFill="1" applyBorder="1" applyAlignment="1">
      <alignment/>
    </xf>
    <xf numFmtId="164" fontId="8" fillId="2" borderId="11" xfId="0" applyFont="1" applyFill="1" applyBorder="1" applyAlignment="1" applyProtection="1">
      <alignment horizontal="left"/>
      <protection/>
    </xf>
    <xf numFmtId="164" fontId="8" fillId="2" borderId="12" xfId="0" applyFont="1" applyFill="1" applyBorder="1" applyAlignment="1">
      <alignment/>
    </xf>
    <xf numFmtId="164" fontId="9" fillId="2" borderId="12" xfId="0" applyFont="1" applyFill="1" applyBorder="1" applyAlignment="1">
      <alignment/>
    </xf>
    <xf numFmtId="164" fontId="0" fillId="2" borderId="13" xfId="0" applyFont="1" applyFill="1" applyBorder="1" applyAlignment="1">
      <alignment/>
    </xf>
    <xf numFmtId="164" fontId="6" fillId="2" borderId="14" xfId="0" applyFont="1" applyFill="1" applyBorder="1" applyAlignment="1" applyProtection="1">
      <alignment horizontal="center"/>
      <protection/>
    </xf>
    <xf numFmtId="164" fontId="8" fillId="2" borderId="15" xfId="0" applyFont="1" applyFill="1" applyBorder="1" applyAlignment="1">
      <alignment horizontal="center"/>
    </xf>
    <xf numFmtId="164" fontId="8" fillId="2" borderId="6" xfId="0" applyFont="1" applyFill="1" applyBorder="1" applyAlignment="1" applyProtection="1">
      <alignment horizontal="left"/>
      <protection/>
    </xf>
    <xf numFmtId="164" fontId="8" fillId="2" borderId="0" xfId="0" applyFont="1" applyFill="1" applyBorder="1" applyAlignment="1">
      <alignment/>
    </xf>
    <xf numFmtId="164" fontId="10" fillId="2" borderId="0" xfId="0" applyFont="1" applyFill="1" applyBorder="1" applyAlignment="1">
      <alignment/>
    </xf>
    <xf numFmtId="164" fontId="11" fillId="2" borderId="0" xfId="0" applyFont="1" applyFill="1" applyBorder="1" applyAlignment="1">
      <alignment/>
    </xf>
    <xf numFmtId="164" fontId="9" fillId="2" borderId="0" xfId="0" applyFont="1" applyFill="1" applyBorder="1" applyAlignment="1">
      <alignment/>
    </xf>
    <xf numFmtId="164" fontId="0" fillId="2" borderId="7" xfId="0" applyFont="1" applyFill="1" applyBorder="1" applyAlignment="1">
      <alignment/>
    </xf>
    <xf numFmtId="164" fontId="8" fillId="2" borderId="12" xfId="0" applyFont="1" applyFill="1" applyBorder="1" applyAlignment="1" applyProtection="1">
      <alignment horizontal="left"/>
      <protection/>
    </xf>
    <xf numFmtId="164" fontId="8" fillId="2" borderId="16" xfId="0" applyFont="1" applyFill="1" applyBorder="1" applyAlignment="1">
      <alignment/>
    </xf>
    <xf numFmtId="164" fontId="8" fillId="2" borderId="0" xfId="0" applyFont="1" applyFill="1" applyBorder="1" applyAlignment="1" applyProtection="1">
      <alignment horizontal="left"/>
      <protection/>
    </xf>
    <xf numFmtId="164" fontId="8" fillId="2" borderId="0" xfId="0" applyFont="1" applyFill="1" applyBorder="1" applyAlignment="1">
      <alignment horizontal="center"/>
    </xf>
    <xf numFmtId="164" fontId="8" fillId="2" borderId="7" xfId="0" applyFont="1" applyFill="1" applyBorder="1" applyAlignment="1">
      <alignment/>
    </xf>
    <xf numFmtId="164" fontId="9" fillId="2" borderId="6" xfId="0" applyFont="1" applyFill="1" applyBorder="1" applyAlignment="1" applyProtection="1">
      <alignment horizontal="left"/>
      <protection/>
    </xf>
    <xf numFmtId="165" fontId="9" fillId="2" borderId="0" xfId="0" applyNumberFormat="1" applyFont="1" applyFill="1" applyBorder="1" applyAlignment="1" applyProtection="1">
      <alignment/>
      <protection/>
    </xf>
    <xf numFmtId="164" fontId="12" fillId="3" borderId="0" xfId="0" applyFont="1" applyFill="1" applyBorder="1" applyAlignment="1">
      <alignment horizontal="center"/>
    </xf>
    <xf numFmtId="164" fontId="13" fillId="3" borderId="0" xfId="0" applyFont="1" applyFill="1" applyBorder="1" applyAlignment="1">
      <alignment horizontal="center"/>
    </xf>
    <xf numFmtId="166" fontId="8" fillId="2" borderId="0" xfId="19" applyFont="1" applyFill="1" applyBorder="1" applyAlignment="1" applyProtection="1">
      <alignment horizontal="left"/>
      <protection/>
    </xf>
    <xf numFmtId="164" fontId="9" fillId="2" borderId="9" xfId="0" applyFont="1" applyFill="1" applyBorder="1" applyAlignment="1" applyProtection="1">
      <alignment horizontal="left"/>
      <protection/>
    </xf>
    <xf numFmtId="167" fontId="9" fillId="2" borderId="17" xfId="0" applyNumberFormat="1" applyFont="1" applyFill="1" applyBorder="1" applyAlignment="1" applyProtection="1">
      <alignment/>
      <protection/>
    </xf>
    <xf numFmtId="164" fontId="9" fillId="2" borderId="17" xfId="0" applyFont="1" applyFill="1" applyBorder="1" applyAlignment="1" applyProtection="1">
      <alignment horizontal="center"/>
      <protection/>
    </xf>
    <xf numFmtId="164" fontId="9" fillId="2" borderId="17" xfId="0" applyFont="1" applyFill="1" applyBorder="1" applyAlignment="1">
      <alignment horizontal="center"/>
    </xf>
    <xf numFmtId="168" fontId="9" fillId="2" borderId="17" xfId="0" applyNumberFormat="1" applyFont="1" applyFill="1" applyBorder="1" applyAlignment="1" applyProtection="1">
      <alignment/>
      <protection/>
    </xf>
    <xf numFmtId="164" fontId="9" fillId="2" borderId="17" xfId="0" applyFont="1" applyFill="1" applyBorder="1" applyAlignment="1">
      <alignment/>
    </xf>
    <xf numFmtId="168" fontId="9" fillId="2" borderId="0" xfId="0" applyNumberFormat="1" applyFont="1" applyFill="1" applyBorder="1" applyAlignment="1" applyProtection="1">
      <alignment/>
      <protection/>
    </xf>
    <xf numFmtId="164" fontId="9" fillId="2" borderId="0" xfId="0" applyFont="1" applyFill="1" applyBorder="1" applyAlignment="1" applyProtection="1">
      <alignment horizontal="center"/>
      <protection/>
    </xf>
    <xf numFmtId="164" fontId="9" fillId="2" borderId="0" xfId="0" applyFont="1" applyFill="1" applyBorder="1" applyAlignment="1">
      <alignment horizontal="center"/>
    </xf>
    <xf numFmtId="165" fontId="8" fillId="2" borderId="0" xfId="0" applyNumberFormat="1" applyFont="1" applyFill="1" applyBorder="1" applyAlignment="1" applyProtection="1">
      <alignment horizontal="center"/>
      <protection/>
    </xf>
    <xf numFmtId="164" fontId="9" fillId="2" borderId="18" xfId="0" applyFont="1" applyFill="1" applyBorder="1" applyAlignment="1">
      <alignment/>
    </xf>
    <xf numFmtId="164" fontId="9" fillId="2" borderId="19" xfId="0" applyFont="1" applyFill="1" applyBorder="1" applyAlignment="1">
      <alignment/>
    </xf>
    <xf numFmtId="164" fontId="9" fillId="2" borderId="20" xfId="0" applyFont="1" applyFill="1" applyBorder="1" applyAlignment="1">
      <alignment/>
    </xf>
    <xf numFmtId="164" fontId="9" fillId="2" borderId="19" xfId="0" applyFont="1" applyFill="1" applyBorder="1" applyAlignment="1">
      <alignment horizontal="center"/>
    </xf>
    <xf numFmtId="164" fontId="9" fillId="2" borderId="21" xfId="0" applyFont="1" applyFill="1" applyBorder="1" applyAlignment="1">
      <alignment/>
    </xf>
    <xf numFmtId="164" fontId="8" fillId="2" borderId="9" xfId="0" applyFont="1" applyFill="1" applyBorder="1" applyAlignment="1" applyProtection="1">
      <alignment horizontal="left"/>
      <protection/>
    </xf>
    <xf numFmtId="167" fontId="8" fillId="2" borderId="17" xfId="0" applyNumberFormat="1" applyFont="1" applyFill="1" applyBorder="1" applyAlignment="1" applyProtection="1">
      <alignment/>
      <protection/>
    </xf>
    <xf numFmtId="164" fontId="8" fillId="2" borderId="17" xfId="0" applyFont="1" applyFill="1" applyBorder="1" applyAlignment="1" applyProtection="1">
      <alignment horizontal="center"/>
      <protection/>
    </xf>
    <xf numFmtId="167" fontId="8" fillId="2" borderId="17" xfId="0" applyNumberFormat="1" applyFont="1" applyFill="1" applyBorder="1" applyAlignment="1" applyProtection="1">
      <alignment horizontal="center"/>
      <protection/>
    </xf>
    <xf numFmtId="164" fontId="8" fillId="2" borderId="17" xfId="0" applyFont="1" applyFill="1" applyBorder="1" applyAlignment="1">
      <alignment horizontal="center"/>
    </xf>
    <xf numFmtId="168" fontId="8" fillId="2" borderId="17" xfId="0" applyNumberFormat="1" applyFont="1" applyFill="1" applyBorder="1" applyAlignment="1" applyProtection="1">
      <alignment/>
      <protection/>
    </xf>
    <xf numFmtId="164" fontId="8" fillId="2" borderId="17" xfId="0" applyFont="1" applyFill="1" applyBorder="1" applyAlignment="1">
      <alignment/>
    </xf>
    <xf numFmtId="164" fontId="9" fillId="2" borderId="5" xfId="0" applyFont="1" applyFill="1" applyBorder="1" applyAlignment="1" applyProtection="1">
      <alignment horizontal="center"/>
      <protection/>
    </xf>
    <xf numFmtId="164" fontId="9" fillId="2" borderId="8" xfId="0" applyFont="1" applyFill="1" applyBorder="1" applyAlignment="1" applyProtection="1">
      <alignment horizontal="center"/>
      <protection/>
    </xf>
    <xf numFmtId="164" fontId="9" fillId="2" borderId="22" xfId="0" applyFont="1" applyFill="1" applyBorder="1" applyAlignment="1" applyProtection="1">
      <alignment horizontal="center"/>
      <protection/>
    </xf>
    <xf numFmtId="164" fontId="9" fillId="2" borderId="18" xfId="0" applyFont="1" applyFill="1" applyBorder="1" applyAlignment="1" applyProtection="1">
      <alignment horizontal="fill"/>
      <protection/>
    </xf>
    <xf numFmtId="164" fontId="9" fillId="2" borderId="19" xfId="0" applyFont="1" applyFill="1" applyBorder="1" applyAlignment="1" applyProtection="1">
      <alignment horizontal="fill"/>
      <protection/>
    </xf>
    <xf numFmtId="164" fontId="9" fillId="2" borderId="21" xfId="0" applyFont="1" applyFill="1" applyBorder="1" applyAlignment="1" applyProtection="1">
      <alignment horizontal="fill"/>
      <protection/>
    </xf>
    <xf numFmtId="164" fontId="8" fillId="2" borderId="7" xfId="0" applyFont="1" applyFill="1" applyBorder="1" applyAlignment="1" applyProtection="1">
      <alignment horizontal="fill"/>
      <protection/>
    </xf>
    <xf numFmtId="164" fontId="9" fillId="2" borderId="23" xfId="0" applyFont="1" applyFill="1" applyBorder="1" applyAlignment="1">
      <alignment/>
    </xf>
    <xf numFmtId="164" fontId="9" fillId="2" borderId="15" xfId="0" applyFont="1" applyFill="1" applyBorder="1" applyAlignment="1">
      <alignment/>
    </xf>
    <xf numFmtId="164" fontId="9" fillId="2" borderId="24" xfId="0" applyFont="1" applyFill="1" applyBorder="1" applyAlignment="1">
      <alignment/>
    </xf>
    <xf numFmtId="164" fontId="9" fillId="2" borderId="15" xfId="0" applyFont="1" applyFill="1" applyBorder="1" applyAlignment="1">
      <alignment horizontal="center"/>
    </xf>
    <xf numFmtId="164" fontId="9" fillId="2" borderId="25" xfId="0" applyFont="1" applyFill="1" applyBorder="1" applyAlignment="1">
      <alignment/>
    </xf>
    <xf numFmtId="164" fontId="0" fillId="2" borderId="26" xfId="0" applyFont="1" applyFill="1" applyBorder="1" applyAlignment="1">
      <alignment/>
    </xf>
    <xf numFmtId="164" fontId="8" fillId="2" borderId="7" xfId="0" applyFont="1" applyFill="1" applyBorder="1" applyAlignment="1" applyProtection="1">
      <alignment horizontal="center"/>
      <protection/>
    </xf>
    <xf numFmtId="164" fontId="9" fillId="2" borderId="8" xfId="0" applyFont="1" applyFill="1" applyBorder="1" applyAlignment="1">
      <alignment/>
    </xf>
    <xf numFmtId="164" fontId="9" fillId="2" borderId="23" xfId="0" applyFont="1" applyFill="1" applyBorder="1" applyAlignment="1" applyProtection="1">
      <alignment horizontal="fill"/>
      <protection/>
    </xf>
    <xf numFmtId="164" fontId="9" fillId="2" borderId="15" xfId="0" applyFont="1" applyFill="1" applyBorder="1" applyAlignment="1" applyProtection="1">
      <alignment horizontal="fill"/>
      <protection/>
    </xf>
    <xf numFmtId="164" fontId="9" fillId="2" borderId="25" xfId="0" applyFont="1" applyFill="1" applyBorder="1" applyAlignment="1" applyProtection="1">
      <alignment horizontal="fill"/>
      <protection/>
    </xf>
    <xf numFmtId="164" fontId="9" fillId="2" borderId="5" xfId="0" applyFont="1" applyFill="1" applyBorder="1" applyAlignment="1">
      <alignment/>
    </xf>
    <xf numFmtId="164" fontId="9" fillId="2" borderId="8" xfId="0" applyFont="1" applyFill="1" applyBorder="1" applyAlignment="1" applyProtection="1">
      <alignment horizontal="left"/>
      <protection/>
    </xf>
    <xf numFmtId="164" fontId="9" fillId="2" borderId="0" xfId="0" applyFont="1" applyFill="1" applyBorder="1" applyAlignment="1" applyProtection="1">
      <alignment horizontal="left"/>
      <protection/>
    </xf>
    <xf numFmtId="164" fontId="4" fillId="2" borderId="0" xfId="0" applyFont="1" applyFill="1" applyBorder="1" applyAlignment="1">
      <alignment/>
    </xf>
    <xf numFmtId="164" fontId="9" fillId="2" borderId="22" xfId="0" applyFont="1" applyFill="1" applyBorder="1" applyAlignment="1">
      <alignment/>
    </xf>
    <xf numFmtId="168" fontId="9" fillId="2" borderId="8" xfId="0" applyNumberFormat="1" applyFont="1" applyFill="1" applyBorder="1" applyAlignment="1" applyProtection="1">
      <alignment/>
      <protection/>
    </xf>
    <xf numFmtId="169" fontId="9" fillId="2" borderId="5" xfId="0" applyNumberFormat="1" applyFont="1" applyFill="1" applyBorder="1" applyAlignment="1" applyProtection="1">
      <alignment horizontal="right"/>
      <protection/>
    </xf>
    <xf numFmtId="165" fontId="9" fillId="2" borderId="8" xfId="0" applyNumberFormat="1" applyFont="1" applyFill="1" applyBorder="1" applyAlignment="1" applyProtection="1">
      <alignment/>
      <protection/>
    </xf>
    <xf numFmtId="170" fontId="9" fillId="2" borderId="8" xfId="0" applyNumberFormat="1" applyFont="1" applyFill="1" applyBorder="1" applyAlignment="1" applyProtection="1">
      <alignment/>
      <protection/>
    </xf>
    <xf numFmtId="171" fontId="9" fillId="2" borderId="22" xfId="0" applyNumberFormat="1" applyFont="1" applyFill="1" applyBorder="1" applyAlignment="1" applyProtection="1">
      <alignment/>
      <protection/>
    </xf>
    <xf numFmtId="172" fontId="0" fillId="2" borderId="7" xfId="19" applyNumberFormat="1" applyFont="1" applyFill="1" applyBorder="1" applyAlignment="1" applyProtection="1">
      <alignment horizontal="center"/>
      <protection/>
    </xf>
    <xf numFmtId="173" fontId="9" fillId="2" borderId="5" xfId="0" applyNumberFormat="1" applyFont="1" applyFill="1" applyBorder="1" applyAlignment="1" applyProtection="1">
      <alignment/>
      <protection/>
    </xf>
    <xf numFmtId="165" fontId="9" fillId="2" borderId="8" xfId="0" applyNumberFormat="1" applyFont="1" applyFill="1" applyBorder="1" applyAlignment="1" applyProtection="1">
      <alignment horizontal="left"/>
      <protection/>
    </xf>
    <xf numFmtId="171" fontId="9" fillId="2" borderId="8" xfId="0" applyNumberFormat="1" applyFont="1" applyFill="1" applyBorder="1" applyAlignment="1" applyProtection="1">
      <alignment/>
      <protection/>
    </xf>
    <xf numFmtId="168" fontId="8" fillId="2" borderId="5" xfId="0" applyNumberFormat="1" applyFont="1" applyFill="1" applyBorder="1" applyAlignment="1" applyProtection="1">
      <alignment/>
      <protection/>
    </xf>
    <xf numFmtId="164" fontId="8" fillId="2" borderId="8" xfId="0" applyFont="1" applyFill="1" applyBorder="1" applyAlignment="1" applyProtection="1">
      <alignment horizontal="center"/>
      <protection/>
    </xf>
    <xf numFmtId="168" fontId="8" fillId="2" borderId="8" xfId="0" applyNumberFormat="1" applyFont="1" applyFill="1" applyBorder="1" applyAlignment="1" applyProtection="1">
      <alignment horizontal="center"/>
      <protection/>
    </xf>
    <xf numFmtId="164" fontId="8" fillId="2" borderId="8" xfId="0" applyFont="1" applyFill="1" applyBorder="1" applyAlignment="1" applyProtection="1">
      <alignment horizontal="left"/>
      <protection/>
    </xf>
    <xf numFmtId="170" fontId="8" fillId="2" borderId="8" xfId="0" applyNumberFormat="1" applyFont="1" applyFill="1" applyBorder="1" applyAlignment="1" applyProtection="1">
      <alignment/>
      <protection/>
    </xf>
    <xf numFmtId="168" fontId="8" fillId="2" borderId="8" xfId="0" applyNumberFormat="1" applyFont="1" applyFill="1" applyBorder="1" applyAlignment="1" applyProtection="1">
      <alignment/>
      <protection/>
    </xf>
    <xf numFmtId="168" fontId="8" fillId="2" borderId="22" xfId="0" applyNumberFormat="1" applyFont="1" applyFill="1" applyBorder="1" applyAlignment="1" applyProtection="1">
      <alignment/>
      <protection/>
    </xf>
    <xf numFmtId="172" fontId="14" fillId="2" borderId="7" xfId="19" applyNumberFormat="1" applyFont="1" applyFill="1" applyBorder="1" applyAlignment="1" applyProtection="1">
      <alignment horizontal="center"/>
      <protection/>
    </xf>
    <xf numFmtId="168" fontId="9" fillId="2" borderId="5" xfId="0" applyNumberFormat="1" applyFont="1" applyFill="1" applyBorder="1" applyAlignment="1" applyProtection="1">
      <alignment/>
      <protection/>
    </xf>
    <xf numFmtId="165" fontId="8" fillId="2" borderId="8" xfId="0" applyNumberFormat="1" applyFont="1" applyFill="1" applyBorder="1" applyAlignment="1" applyProtection="1">
      <alignment/>
      <protection/>
    </xf>
    <xf numFmtId="168" fontId="9" fillId="2" borderId="8" xfId="0" applyNumberFormat="1" applyFont="1" applyFill="1" applyBorder="1" applyAlignment="1" applyProtection="1">
      <alignment horizontal="center"/>
      <protection/>
    </xf>
    <xf numFmtId="168" fontId="9" fillId="2" borderId="8" xfId="0" applyNumberFormat="1" applyFont="1" applyFill="1" applyBorder="1" applyAlignment="1" applyProtection="1">
      <alignment horizontal="right"/>
      <protection/>
    </xf>
    <xf numFmtId="168" fontId="9" fillId="2" borderId="22" xfId="0" applyNumberFormat="1" applyFont="1" applyFill="1" applyBorder="1" applyAlignment="1" applyProtection="1">
      <alignment/>
      <protection/>
    </xf>
    <xf numFmtId="164" fontId="9" fillId="2" borderId="15" xfId="0" applyFont="1" applyFill="1" applyBorder="1" applyAlignment="1" applyProtection="1">
      <alignment horizontal="left"/>
      <protection/>
    </xf>
    <xf numFmtId="164" fontId="9" fillId="2" borderId="27" xfId="0" applyFont="1" applyFill="1" applyBorder="1" applyAlignment="1" applyProtection="1">
      <alignment horizontal="left"/>
      <protection/>
    </xf>
    <xf numFmtId="164" fontId="4" fillId="2" borderId="28" xfId="0" applyFont="1" applyFill="1" applyBorder="1" applyAlignment="1">
      <alignment/>
    </xf>
    <xf numFmtId="164" fontId="9" fillId="2" borderId="28" xfId="0" applyFont="1" applyFill="1" applyBorder="1" applyAlignment="1">
      <alignment/>
    </xf>
    <xf numFmtId="164" fontId="9" fillId="2" borderId="29" xfId="0" applyFont="1" applyFill="1" applyBorder="1" applyAlignment="1">
      <alignment/>
    </xf>
    <xf numFmtId="171" fontId="9" fillId="2" borderId="14" xfId="0" applyNumberFormat="1" applyFont="1" applyFill="1" applyBorder="1" applyAlignment="1" applyProtection="1">
      <alignment/>
      <protection/>
    </xf>
    <xf numFmtId="172" fontId="0" fillId="2" borderId="30" xfId="19" applyNumberFormat="1" applyFont="1" applyFill="1" applyBorder="1" applyAlignment="1" applyProtection="1">
      <alignment horizontal="center"/>
      <protection/>
    </xf>
    <xf numFmtId="164" fontId="4" fillId="2" borderId="8" xfId="0" applyFont="1" applyFill="1" applyBorder="1" applyAlignment="1">
      <alignment/>
    </xf>
    <xf numFmtId="168" fontId="8" fillId="2" borderId="7" xfId="0" applyNumberFormat="1" applyFont="1" applyFill="1" applyBorder="1" applyAlignment="1" applyProtection="1">
      <alignment/>
      <protection/>
    </xf>
    <xf numFmtId="164" fontId="9" fillId="2" borderId="5" xfId="0" applyFont="1" applyFill="1" applyBorder="1" applyAlignment="1" applyProtection="1">
      <alignment horizontal="fill"/>
      <protection/>
    </xf>
    <xf numFmtId="164" fontId="9" fillId="2" borderId="8" xfId="0" applyFont="1" applyFill="1" applyBorder="1" applyAlignment="1" applyProtection="1">
      <alignment horizontal="fill"/>
      <protection/>
    </xf>
    <xf numFmtId="164" fontId="9" fillId="2" borderId="0" xfId="0" applyFont="1" applyFill="1" applyBorder="1" applyAlignment="1" applyProtection="1">
      <alignment horizontal="fill"/>
      <protection/>
    </xf>
    <xf numFmtId="164" fontId="9" fillId="2" borderId="22" xfId="0" applyFont="1" applyFill="1" applyBorder="1" applyAlignment="1" applyProtection="1">
      <alignment horizontal="fill"/>
      <protection/>
    </xf>
    <xf numFmtId="165" fontId="9" fillId="2" borderId="5" xfId="0" applyNumberFormat="1" applyFont="1" applyFill="1" applyBorder="1" applyAlignment="1" applyProtection="1">
      <alignment horizontal="center"/>
      <protection/>
    </xf>
    <xf numFmtId="172" fontId="14" fillId="2" borderId="30" xfId="19" applyNumberFormat="1" applyFont="1" applyFill="1" applyBorder="1" applyAlignment="1" applyProtection="1">
      <alignment horizontal="center"/>
      <protection/>
    </xf>
    <xf numFmtId="168" fontId="9" fillId="2" borderId="15" xfId="0" applyNumberFormat="1" applyFont="1" applyFill="1" applyBorder="1" applyAlignment="1" applyProtection="1">
      <alignment/>
      <protection/>
    </xf>
    <xf numFmtId="168" fontId="9" fillId="2" borderId="25" xfId="0" applyNumberFormat="1" applyFont="1" applyFill="1" applyBorder="1" applyAlignment="1" applyProtection="1">
      <alignment/>
      <protection/>
    </xf>
    <xf numFmtId="174" fontId="8" fillId="2" borderId="8" xfId="0" applyNumberFormat="1" applyFont="1" applyFill="1" applyBorder="1" applyAlignment="1" applyProtection="1">
      <alignment horizontal="right"/>
      <protection/>
    </xf>
    <xf numFmtId="164" fontId="9" fillId="2" borderId="6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4" fillId="2" borderId="11" xfId="0" applyFont="1" applyFill="1" applyBorder="1" applyAlignment="1">
      <alignment/>
    </xf>
    <xf numFmtId="164" fontId="9" fillId="2" borderId="12" xfId="0" applyFont="1" applyFill="1" applyBorder="1" applyAlignment="1">
      <alignment horizontal="center"/>
    </xf>
    <xf numFmtId="164" fontId="4" fillId="2" borderId="12" xfId="0" applyFont="1" applyFill="1" applyBorder="1" applyAlignment="1">
      <alignment horizontal="center"/>
    </xf>
    <xf numFmtId="168" fontId="9" fillId="2" borderId="12" xfId="0" applyNumberFormat="1" applyFont="1" applyFill="1" applyBorder="1" applyAlignment="1" applyProtection="1">
      <alignment horizontal="center"/>
      <protection/>
    </xf>
    <xf numFmtId="164" fontId="9" fillId="2" borderId="9" xfId="0" applyFont="1" applyFill="1" applyBorder="1" applyAlignment="1" applyProtection="1">
      <alignment horizontal="fill"/>
      <protection/>
    </xf>
    <xf numFmtId="164" fontId="9" fillId="2" borderId="17" xfId="0" applyFont="1" applyFill="1" applyBorder="1" applyAlignment="1" applyProtection="1">
      <alignment horizontal="fill"/>
      <protection/>
    </xf>
    <xf numFmtId="164" fontId="9" fillId="2" borderId="11" xfId="0" applyFont="1" applyFill="1" applyBorder="1" applyAlignment="1">
      <alignment/>
    </xf>
    <xf numFmtId="168" fontId="9" fillId="2" borderId="21" xfId="0" applyNumberFormat="1" applyFont="1" applyFill="1" applyBorder="1" applyAlignment="1" applyProtection="1">
      <alignment/>
      <protection/>
    </xf>
    <xf numFmtId="168" fontId="9" fillId="2" borderId="22" xfId="0" applyNumberFormat="1" applyFont="1" applyFill="1" applyBorder="1" applyAlignment="1" applyProtection="1">
      <alignment horizontal="center"/>
      <protection/>
    </xf>
    <xf numFmtId="172" fontId="0" fillId="2" borderId="7" xfId="0" applyNumberFormat="1" applyFont="1" applyFill="1" applyBorder="1" applyAlignment="1">
      <alignment/>
    </xf>
    <xf numFmtId="165" fontId="8" fillId="2" borderId="8" xfId="0" applyNumberFormat="1" applyFont="1" applyFill="1" applyBorder="1" applyAlignment="1" applyProtection="1">
      <alignment horizontal="center"/>
      <protection/>
    </xf>
    <xf numFmtId="173" fontId="8" fillId="2" borderId="22" xfId="0" applyNumberFormat="1" applyFont="1" applyFill="1" applyBorder="1" applyAlignment="1" applyProtection="1">
      <alignment/>
      <protection/>
    </xf>
    <xf numFmtId="164" fontId="8" fillId="2" borderId="31" xfId="0" applyFont="1" applyFill="1" applyBorder="1" applyAlignment="1" applyProtection="1">
      <alignment horizontal="left"/>
      <protection/>
    </xf>
    <xf numFmtId="171" fontId="8" fillId="2" borderId="8" xfId="0" applyNumberFormat="1" applyFont="1" applyFill="1" applyBorder="1" applyAlignment="1" applyProtection="1">
      <alignment/>
      <protection/>
    </xf>
    <xf numFmtId="164" fontId="9" fillId="2" borderId="24" xfId="0" applyFont="1" applyFill="1" applyBorder="1" applyAlignment="1" applyProtection="1">
      <alignment horizontal="fill"/>
      <protection/>
    </xf>
    <xf numFmtId="164" fontId="9" fillId="2" borderId="8" xfId="0" applyFont="1" applyFill="1" applyBorder="1" applyAlignment="1">
      <alignment horizontal="center"/>
    </xf>
    <xf numFmtId="164" fontId="9" fillId="2" borderId="14" xfId="0" applyFont="1" applyFill="1" applyBorder="1" applyAlignment="1" applyProtection="1">
      <alignment horizontal="center"/>
      <protection/>
    </xf>
    <xf numFmtId="164" fontId="0" fillId="2" borderId="16" xfId="0" applyFont="1" applyFill="1" applyBorder="1" applyAlignment="1">
      <alignment/>
    </xf>
    <xf numFmtId="164" fontId="9" fillId="2" borderId="28" xfId="0" applyFont="1" applyFill="1" applyBorder="1" applyAlignment="1" applyProtection="1">
      <alignment horizontal="left"/>
      <protection/>
    </xf>
    <xf numFmtId="168" fontId="9" fillId="2" borderId="28" xfId="0" applyNumberFormat="1" applyFont="1" applyFill="1" applyBorder="1" applyAlignment="1" applyProtection="1">
      <alignment/>
      <protection/>
    </xf>
    <xf numFmtId="164" fontId="9" fillId="2" borderId="22" xfId="0" applyFont="1" applyFill="1" applyBorder="1" applyAlignment="1" applyProtection="1">
      <alignment horizontal="left"/>
      <protection/>
    </xf>
    <xf numFmtId="164" fontId="4" fillId="2" borderId="31" xfId="0" applyFont="1" applyFill="1" applyBorder="1" applyAlignment="1">
      <alignment/>
    </xf>
    <xf numFmtId="172" fontId="8" fillId="2" borderId="7" xfId="19" applyNumberFormat="1" applyFont="1" applyFill="1" applyBorder="1" applyAlignment="1" applyProtection="1">
      <alignment horizontal="center"/>
      <protection/>
    </xf>
    <xf numFmtId="164" fontId="6" fillId="2" borderId="11" xfId="0" applyFont="1" applyFill="1" applyBorder="1" applyAlignment="1" applyProtection="1">
      <alignment horizontal="center"/>
      <protection/>
    </xf>
    <xf numFmtId="164" fontId="7" fillId="2" borderId="7" xfId="0" applyFont="1" applyFill="1" applyBorder="1" applyAlignment="1">
      <alignment horizontal="center"/>
    </xf>
    <xf numFmtId="164" fontId="4" fillId="2" borderId="21" xfId="0" applyFont="1" applyFill="1" applyBorder="1" applyAlignment="1">
      <alignment/>
    </xf>
    <xf numFmtId="164" fontId="4" fillId="2" borderId="12" xfId="0" applyFont="1" applyFill="1" applyBorder="1" applyAlignment="1">
      <alignment/>
    </xf>
    <xf numFmtId="171" fontId="9" fillId="2" borderId="8" xfId="0" applyNumberFormat="1" applyFont="1" applyFill="1" applyBorder="1" applyAlignment="1">
      <alignment/>
    </xf>
    <xf numFmtId="164" fontId="9" fillId="2" borderId="31" xfId="0" applyFont="1" applyFill="1" applyBorder="1" applyAlignment="1">
      <alignment/>
    </xf>
    <xf numFmtId="164" fontId="8" fillId="2" borderId="26" xfId="0" applyFont="1" applyFill="1" applyBorder="1" applyAlignment="1" applyProtection="1">
      <alignment horizontal="center"/>
      <protection/>
    </xf>
    <xf numFmtId="164" fontId="9" fillId="2" borderId="21" xfId="0" applyFont="1" applyFill="1" applyBorder="1" applyAlignment="1" applyProtection="1">
      <alignment horizontal="left"/>
      <protection/>
    </xf>
    <xf numFmtId="164" fontId="4" fillId="2" borderId="19" xfId="0" applyFont="1" applyFill="1" applyBorder="1" applyAlignment="1">
      <alignment/>
    </xf>
    <xf numFmtId="168" fontId="14" fillId="2" borderId="7" xfId="0" applyNumberFormat="1" applyFont="1" applyFill="1" applyBorder="1" applyAlignment="1" applyProtection="1">
      <alignment/>
      <protection/>
    </xf>
    <xf numFmtId="164" fontId="9" fillId="2" borderId="9" xfId="0" applyFont="1" applyFill="1" applyBorder="1" applyAlignment="1">
      <alignment/>
    </xf>
    <xf numFmtId="168" fontId="9" fillId="2" borderId="15" xfId="0" applyNumberFormat="1" applyFont="1" applyFill="1" applyBorder="1" applyAlignment="1" applyProtection="1">
      <alignment horizontal="center"/>
      <protection/>
    </xf>
    <xf numFmtId="164" fontId="9" fillId="2" borderId="17" xfId="0" applyFont="1" applyFill="1" applyBorder="1" applyAlignment="1" applyProtection="1">
      <alignment horizontal="left"/>
      <protection/>
    </xf>
    <xf numFmtId="164" fontId="9" fillId="2" borderId="27" xfId="0" applyFont="1" applyFill="1" applyBorder="1" applyAlignment="1">
      <alignment/>
    </xf>
    <xf numFmtId="172" fontId="11" fillId="2" borderId="30" xfId="19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Alignment="1">
      <alignment/>
    </xf>
    <xf numFmtId="168" fontId="15" fillId="2" borderId="8" xfId="0" applyNumberFormat="1" applyFont="1" applyFill="1" applyBorder="1" applyAlignment="1" applyProtection="1">
      <alignment horizontal="center"/>
      <protection/>
    </xf>
    <xf numFmtId="164" fontId="9" fillId="2" borderId="6" xfId="0" applyFont="1" applyFill="1" applyBorder="1" applyAlignment="1" applyProtection="1">
      <alignment horizontal="fill"/>
      <protection/>
    </xf>
    <xf numFmtId="168" fontId="9" fillId="2" borderId="8" xfId="0" applyNumberFormat="1" applyFont="1" applyFill="1" applyBorder="1" applyAlignment="1">
      <alignment/>
    </xf>
    <xf numFmtId="164" fontId="6" fillId="2" borderId="32" xfId="0" applyFont="1" applyFill="1" applyBorder="1" applyAlignment="1" applyProtection="1">
      <alignment horizontal="center"/>
      <protection/>
    </xf>
    <xf numFmtId="164" fontId="9" fillId="2" borderId="33" xfId="0" applyFont="1" applyFill="1" applyBorder="1" applyAlignment="1" applyProtection="1">
      <alignment horizontal="center"/>
      <protection/>
    </xf>
    <xf numFmtId="164" fontId="9" fillId="2" borderId="34" xfId="0" applyFont="1" applyFill="1" applyBorder="1" applyAlignment="1" applyProtection="1">
      <alignment horizontal="center"/>
      <protection/>
    </xf>
    <xf numFmtId="164" fontId="9" fillId="2" borderId="32" xfId="0" applyFont="1" applyFill="1" applyBorder="1" applyAlignment="1" applyProtection="1">
      <alignment horizontal="center"/>
      <protection/>
    </xf>
    <xf numFmtId="164" fontId="9" fillId="2" borderId="35" xfId="0" applyFont="1" applyFill="1" applyBorder="1" applyAlignment="1" applyProtection="1">
      <alignment horizontal="left"/>
      <protection/>
    </xf>
    <xf numFmtId="164" fontId="9" fillId="2" borderId="35" xfId="0" applyFont="1" applyFill="1" applyBorder="1" applyAlignment="1">
      <alignment/>
    </xf>
    <xf numFmtId="168" fontId="9" fillId="2" borderId="36" xfId="0" applyNumberFormat="1" applyFont="1" applyFill="1" applyBorder="1" applyAlignment="1" applyProtection="1">
      <alignment/>
      <protection/>
    </xf>
    <xf numFmtId="172" fontId="11" fillId="2" borderId="3" xfId="19" applyNumberFormat="1" applyFont="1" applyFill="1" applyBorder="1" applyAlignment="1" applyProtection="1">
      <alignment horizontal="center"/>
      <protection/>
    </xf>
    <xf numFmtId="164" fontId="9" fillId="2" borderId="6" xfId="0" applyFont="1" applyFill="1" applyBorder="1" applyAlignment="1" applyProtection="1">
      <alignment horizontal="center"/>
      <protection/>
    </xf>
    <xf numFmtId="168" fontId="9" fillId="2" borderId="37" xfId="0" applyNumberFormat="1" applyFont="1" applyFill="1" applyBorder="1" applyAlignment="1" applyProtection="1">
      <alignment/>
      <protection/>
    </xf>
    <xf numFmtId="175" fontId="16" fillId="4" borderId="1" xfId="0" applyNumberFormat="1" applyFont="1" applyFill="1" applyBorder="1" applyAlignment="1" applyProtection="1">
      <alignment horizontal="center"/>
      <protection/>
    </xf>
    <xf numFmtId="164" fontId="16" fillId="4" borderId="2" xfId="0" applyFont="1" applyFill="1" applyBorder="1" applyAlignment="1" applyProtection="1">
      <alignment horizontal="left"/>
      <protection/>
    </xf>
    <xf numFmtId="164" fontId="16" fillId="4" borderId="2" xfId="0" applyFont="1" applyFill="1" applyBorder="1" applyAlignment="1">
      <alignment/>
    </xf>
    <xf numFmtId="168" fontId="16" fillId="4" borderId="3" xfId="0" applyNumberFormat="1" applyFont="1" applyFill="1" applyBorder="1" applyAlignment="1" applyProtection="1">
      <alignment/>
      <protection/>
    </xf>
    <xf numFmtId="164" fontId="17" fillId="4" borderId="37" xfId="0" applyFont="1" applyFill="1" applyBorder="1" applyAlignment="1">
      <alignment/>
    </xf>
    <xf numFmtId="175" fontId="8" fillId="2" borderId="6" xfId="0" applyNumberFormat="1" applyFont="1" applyFill="1" applyBorder="1" applyAlignment="1" applyProtection="1">
      <alignment horizontal="center"/>
      <protection/>
    </xf>
    <xf numFmtId="176" fontId="8" fillId="2" borderId="37" xfId="15" applyFont="1" applyFill="1" applyBorder="1" applyAlignment="1" applyProtection="1">
      <alignment/>
      <protection/>
    </xf>
    <xf numFmtId="164" fontId="0" fillId="2" borderId="38" xfId="0" applyFont="1" applyFill="1" applyBorder="1" applyAlignment="1">
      <alignment/>
    </xf>
    <xf numFmtId="164" fontId="9" fillId="2" borderId="33" xfId="0" applyFont="1" applyFill="1" applyBorder="1" applyAlignment="1">
      <alignment/>
    </xf>
    <xf numFmtId="164" fontId="9" fillId="2" borderId="39" xfId="0" applyFont="1" applyFill="1" applyBorder="1" applyAlignment="1">
      <alignment/>
    </xf>
    <xf numFmtId="168" fontId="9" fillId="2" borderId="40" xfId="0" applyNumberFormat="1" applyFont="1" applyFill="1" applyBorder="1" applyAlignment="1" applyProtection="1">
      <alignment horizontal="center"/>
      <protection/>
    </xf>
    <xf numFmtId="164" fontId="9" fillId="2" borderId="40" xfId="0" applyFont="1" applyFill="1" applyBorder="1" applyAlignment="1">
      <alignment/>
    </xf>
    <xf numFmtId="164" fontId="9" fillId="2" borderId="40" xfId="0" applyFont="1" applyFill="1" applyBorder="1" applyAlignment="1" applyProtection="1">
      <alignment horizontal="left"/>
      <protection/>
    </xf>
    <xf numFmtId="164" fontId="9" fillId="2" borderId="41" xfId="0" applyFont="1" applyFill="1" applyBorder="1" applyAlignment="1" applyProtection="1">
      <alignment horizontal="left"/>
      <protection/>
    </xf>
    <xf numFmtId="164" fontId="9" fillId="2" borderId="42" xfId="0" applyFont="1" applyFill="1" applyBorder="1" applyAlignment="1">
      <alignment/>
    </xf>
    <xf numFmtId="168" fontId="9" fillId="2" borderId="43" xfId="0" applyNumberFormat="1" applyFont="1" applyFill="1" applyBorder="1" applyAlignment="1" applyProtection="1">
      <alignment/>
      <protection/>
    </xf>
    <xf numFmtId="172" fontId="8" fillId="2" borderId="44" xfId="19" applyNumberFormat="1" applyFont="1" applyFill="1" applyBorder="1" applyAlignment="1" applyProtection="1">
      <alignment horizontal="center"/>
      <protection/>
    </xf>
    <xf numFmtId="164" fontId="9" fillId="2" borderId="34" xfId="0" applyFont="1" applyFill="1" applyBorder="1" applyAlignment="1">
      <alignment/>
    </xf>
    <xf numFmtId="175" fontId="18" fillId="2" borderId="33" xfId="0" applyNumberFormat="1" applyFont="1" applyFill="1" applyBorder="1" applyAlignment="1" applyProtection="1">
      <alignment horizontal="center"/>
      <protection/>
    </xf>
    <xf numFmtId="164" fontId="18" fillId="2" borderId="34" xfId="0" applyFont="1" applyFill="1" applyBorder="1" applyAlignment="1" applyProtection="1">
      <alignment horizontal="left"/>
      <protection/>
    </xf>
    <xf numFmtId="164" fontId="18" fillId="2" borderId="34" xfId="0" applyFont="1" applyFill="1" applyBorder="1" applyAlignment="1">
      <alignment/>
    </xf>
    <xf numFmtId="176" fontId="18" fillId="2" borderId="38" xfId="15" applyFont="1" applyFill="1" applyBorder="1" applyAlignment="1" applyProtection="1">
      <alignment/>
      <protection/>
    </xf>
    <xf numFmtId="172" fontId="11" fillId="2" borderId="3" xfId="0" applyNumberFormat="1" applyFont="1" applyFill="1" applyBorder="1" applyAlignment="1">
      <alignment/>
    </xf>
    <xf numFmtId="164" fontId="19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0" xfId="0" applyFont="1" applyAlignment="1">
      <alignment/>
    </xf>
    <xf numFmtId="164" fontId="19" fillId="0" borderId="0" xfId="0" applyFont="1" applyBorder="1" applyAlignment="1">
      <alignment vertical="center"/>
    </xf>
    <xf numFmtId="164" fontId="20" fillId="0" borderId="0" xfId="0" applyFont="1" applyAlignment="1">
      <alignment vertical="center"/>
    </xf>
    <xf numFmtId="164" fontId="22" fillId="0" borderId="0" xfId="0" applyFont="1" applyAlignment="1">
      <alignment/>
    </xf>
    <xf numFmtId="164" fontId="21" fillId="0" borderId="0" xfId="0" applyFont="1" applyBorder="1" applyAlignment="1">
      <alignment vertical="center"/>
    </xf>
    <xf numFmtId="164" fontId="21" fillId="0" borderId="0" xfId="0" applyFont="1" applyAlignment="1">
      <alignment vertical="center"/>
    </xf>
    <xf numFmtId="164" fontId="23" fillId="0" borderId="0" xfId="0" applyFont="1" applyAlignment="1">
      <alignment/>
    </xf>
    <xf numFmtId="164" fontId="2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104775</xdr:rowOff>
    </xdr:from>
    <xdr:to>
      <xdr:col>1</xdr:col>
      <xdr:colOff>676275</xdr:colOff>
      <xdr:row>4</xdr:row>
      <xdr:rowOff>76200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90525"/>
          <a:ext cx="676275" cy="657225"/>
        </a:xfrm>
        <a:prstGeom prst="rect">
          <a:avLst/>
        </a:prstGeom>
        <a:solidFill>
          <a:srgbClr val="7F7F7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85" zoomScaleNormal="85" workbookViewId="0" topLeftCell="N28">
      <selection activeCell="I67" sqref="I67"/>
    </sheetView>
  </sheetViews>
  <sheetFormatPr defaultColWidth="10.00390625" defaultRowHeight="13.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7.25390625" style="1" customWidth="1"/>
    <col min="12" max="12" width="0.875" style="1" customWidth="1"/>
    <col min="13" max="22" width="11.00390625" style="1" customWidth="1"/>
    <col min="23" max="23" width="10.875" style="1" customWidth="1"/>
    <col min="24" max="16384" width="11.00390625" style="1" customWidth="1"/>
  </cols>
  <sheetData>
    <row r="1" spans="1:23" ht="22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5"/>
      <c r="M1" s="6">
        <f aca="true" t="shared" si="0" ref="M1:M2">A1</f>
        <v>0</v>
      </c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M2" s="8">
        <f t="shared" si="0"/>
        <v>0</v>
      </c>
      <c r="N2" s="8"/>
      <c r="O2" s="8"/>
      <c r="P2" s="8"/>
      <c r="Q2" s="8"/>
      <c r="R2" s="8"/>
      <c r="S2" s="8"/>
      <c r="T2" s="8"/>
      <c r="U2" s="8"/>
      <c r="V2" s="8"/>
      <c r="W2" s="9"/>
    </row>
    <row r="3" spans="1:23" ht="2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1" t="s">
        <v>3</v>
      </c>
      <c r="M3" s="12" t="s">
        <v>4</v>
      </c>
      <c r="N3" s="12"/>
      <c r="O3" s="12"/>
      <c r="P3" s="12"/>
      <c r="Q3" s="12"/>
      <c r="R3" s="12"/>
      <c r="S3" s="12"/>
      <c r="T3" s="12"/>
      <c r="U3" s="12"/>
      <c r="V3" s="12"/>
      <c r="W3" s="13" t="s">
        <v>3</v>
      </c>
    </row>
    <row r="4" spans="1:23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M4" s="16">
        <f aca="true" t="shared" si="1" ref="M4:M6">A6</f>
        <v>0</v>
      </c>
      <c r="N4" s="17"/>
      <c r="O4" s="17"/>
      <c r="P4" s="17"/>
      <c r="Q4" s="17"/>
      <c r="R4" s="17"/>
      <c r="S4" s="18"/>
      <c r="T4" s="18"/>
      <c r="U4" s="18"/>
      <c r="V4" s="18"/>
      <c r="W4" s="19"/>
    </row>
    <row r="5" spans="1:23" ht="20.25">
      <c r="A5" s="20" t="s">
        <v>5</v>
      </c>
      <c r="B5" s="20"/>
      <c r="C5" s="20"/>
      <c r="D5" s="20"/>
      <c r="E5" s="20"/>
      <c r="F5" s="20"/>
      <c r="G5" s="20"/>
      <c r="H5" s="20"/>
      <c r="I5" s="20"/>
      <c r="J5" s="20"/>
      <c r="K5" s="21"/>
      <c r="M5" s="22">
        <f t="shared" si="1"/>
        <v>0</v>
      </c>
      <c r="N5" s="23"/>
      <c r="O5" s="23">
        <f>A9</f>
        <v>0</v>
      </c>
      <c r="P5" s="24">
        <f>B9</f>
        <v>0</v>
      </c>
      <c r="Q5" s="25"/>
      <c r="R5" s="23"/>
      <c r="S5" s="26"/>
      <c r="T5" s="26"/>
      <c r="U5" s="26"/>
      <c r="V5" s="26"/>
      <c r="W5" s="27"/>
    </row>
    <row r="6" spans="1:23" ht="12.75">
      <c r="A6" s="16" t="s">
        <v>6</v>
      </c>
      <c r="B6" s="17"/>
      <c r="C6" s="17"/>
      <c r="D6" s="17"/>
      <c r="E6" s="28"/>
      <c r="F6" s="17"/>
      <c r="G6" s="17"/>
      <c r="H6" s="17"/>
      <c r="I6" s="17"/>
      <c r="J6" s="18"/>
      <c r="K6" s="29"/>
      <c r="M6" s="22">
        <f t="shared" si="1"/>
        <v>0</v>
      </c>
      <c r="N6" s="23"/>
      <c r="O6" s="23"/>
      <c r="P6" s="23"/>
      <c r="Q6" s="30"/>
      <c r="R6" s="23"/>
      <c r="S6" s="26"/>
      <c r="T6" s="26"/>
      <c r="U6" s="26"/>
      <c r="V6" s="26"/>
      <c r="W6" s="27"/>
    </row>
    <row r="7" spans="1:23" ht="15.75">
      <c r="A7" s="22" t="s">
        <v>7</v>
      </c>
      <c r="B7" s="23"/>
      <c r="C7" s="31">
        <v>1995</v>
      </c>
      <c r="D7" s="23"/>
      <c r="E7" s="23"/>
      <c r="F7" s="23"/>
      <c r="G7" s="23"/>
      <c r="H7" s="23"/>
      <c r="I7" s="23"/>
      <c r="J7" s="26"/>
      <c r="K7" s="32"/>
      <c r="M7" s="33">
        <f aca="true" t="shared" si="2" ref="M7:M8">A10</f>
        <v>0</v>
      </c>
      <c r="N7" s="26"/>
      <c r="O7" s="34">
        <f>C10</f>
        <v>1720</v>
      </c>
      <c r="P7" s="26">
        <f>D10</f>
        <v>0</v>
      </c>
      <c r="Q7" s="26"/>
      <c r="R7" s="26"/>
      <c r="S7" s="35">
        <f>E8</f>
        <v>0</v>
      </c>
      <c r="T7" s="26"/>
      <c r="U7" s="26"/>
      <c r="V7" s="26"/>
      <c r="W7" s="27"/>
    </row>
    <row r="8" spans="1:23" ht="18.75">
      <c r="A8" s="22" t="s">
        <v>8</v>
      </c>
      <c r="B8" s="23"/>
      <c r="C8" s="23"/>
      <c r="D8" s="23"/>
      <c r="E8" s="36" t="s">
        <v>9</v>
      </c>
      <c r="F8" s="36"/>
      <c r="G8" s="23"/>
      <c r="H8" s="23" t="s">
        <v>10</v>
      </c>
      <c r="I8" s="37">
        <v>0</v>
      </c>
      <c r="J8" s="26"/>
      <c r="K8" s="32"/>
      <c r="M8" s="38">
        <f t="shared" si="2"/>
        <v>0</v>
      </c>
      <c r="N8" s="39"/>
      <c r="O8" s="40"/>
      <c r="P8" s="39"/>
      <c r="Q8" s="41"/>
      <c r="R8" s="42"/>
      <c r="S8" s="43"/>
      <c r="T8" s="43"/>
      <c r="U8" s="43"/>
      <c r="V8" s="43"/>
      <c r="W8" s="27"/>
    </row>
    <row r="9" spans="1:23" ht="15.75">
      <c r="A9" s="22" t="s">
        <v>11</v>
      </c>
      <c r="B9" s="24" t="s">
        <v>12</v>
      </c>
      <c r="C9" s="23"/>
      <c r="D9" s="23"/>
      <c r="E9" s="23"/>
      <c r="F9" s="23"/>
      <c r="G9" s="23"/>
      <c r="H9" s="23"/>
      <c r="I9" s="37"/>
      <c r="J9" s="26"/>
      <c r="K9" s="32"/>
      <c r="M9" s="33"/>
      <c r="N9" s="44"/>
      <c r="O9" s="45"/>
      <c r="P9" s="44"/>
      <c r="Q9" s="46"/>
      <c r="R9" s="44"/>
      <c r="S9" s="26"/>
      <c r="T9" s="26"/>
      <c r="U9" s="26"/>
      <c r="V9" s="26"/>
      <c r="W9" s="27"/>
    </row>
    <row r="10" spans="1:23" ht="14.25">
      <c r="A10" s="22" t="s">
        <v>13</v>
      </c>
      <c r="B10" s="23"/>
      <c r="C10" s="47">
        <v>1720</v>
      </c>
      <c r="D10" s="23" t="s">
        <v>14</v>
      </c>
      <c r="E10" s="23"/>
      <c r="F10" s="23"/>
      <c r="G10" s="23"/>
      <c r="H10" s="23"/>
      <c r="I10" s="23"/>
      <c r="J10" s="26"/>
      <c r="K10" s="32"/>
      <c r="M10" s="48"/>
      <c r="N10" s="49"/>
      <c r="O10" s="49"/>
      <c r="P10" s="49"/>
      <c r="Q10" s="49"/>
      <c r="R10" s="18"/>
      <c r="S10" s="50"/>
      <c r="T10" s="49"/>
      <c r="U10" s="51" t="s">
        <v>15</v>
      </c>
      <c r="V10" s="52"/>
      <c r="W10" s="27"/>
    </row>
    <row r="11" spans="1:23" ht="12.75">
      <c r="A11" s="53" t="s">
        <v>16</v>
      </c>
      <c r="B11" s="54"/>
      <c r="C11" s="55"/>
      <c r="D11" s="56"/>
      <c r="E11" s="57"/>
      <c r="F11" s="58"/>
      <c r="G11" s="59"/>
      <c r="H11" s="59"/>
      <c r="I11" s="59"/>
      <c r="J11" s="43"/>
      <c r="K11" s="32"/>
      <c r="M11" s="60" t="s">
        <v>17</v>
      </c>
      <c r="N11" s="61" t="s">
        <v>18</v>
      </c>
      <c r="O11" s="61" t="s">
        <v>19</v>
      </c>
      <c r="P11" s="61" t="s">
        <v>18</v>
      </c>
      <c r="Q11" s="61" t="s">
        <v>20</v>
      </c>
      <c r="R11" s="61" t="s">
        <v>21</v>
      </c>
      <c r="S11" s="61"/>
      <c r="T11" s="61" t="s">
        <v>22</v>
      </c>
      <c r="U11" s="61" t="s">
        <v>23</v>
      </c>
      <c r="V11" s="62" t="s">
        <v>24</v>
      </c>
      <c r="W11" s="27"/>
    </row>
    <row r="12" spans="1:23" ht="12.75">
      <c r="A12" s="63"/>
      <c r="B12" s="64"/>
      <c r="C12" s="64"/>
      <c r="D12" s="64"/>
      <c r="E12" s="64"/>
      <c r="F12" s="64"/>
      <c r="G12" s="64"/>
      <c r="H12" s="64"/>
      <c r="I12" s="51" t="s">
        <v>15</v>
      </c>
      <c r="J12" s="65"/>
      <c r="K12" s="66"/>
      <c r="M12" s="67"/>
      <c r="N12" s="68"/>
      <c r="O12" s="68"/>
      <c r="P12" s="68"/>
      <c r="Q12" s="68"/>
      <c r="R12" s="43"/>
      <c r="S12" s="69"/>
      <c r="T12" s="68"/>
      <c r="U12" s="70" t="s">
        <v>25</v>
      </c>
      <c r="V12" s="71"/>
      <c r="W12" s="72"/>
    </row>
    <row r="13" spans="1:23" ht="12.75">
      <c r="A13" s="60" t="s">
        <v>26</v>
      </c>
      <c r="B13" s="61" t="s">
        <v>18</v>
      </c>
      <c r="C13" s="61" t="s">
        <v>27</v>
      </c>
      <c r="D13" s="61" t="s">
        <v>18</v>
      </c>
      <c r="E13" s="61" t="s">
        <v>17</v>
      </c>
      <c r="F13" s="61" t="s">
        <v>20</v>
      </c>
      <c r="G13" s="61" t="s">
        <v>21</v>
      </c>
      <c r="H13" s="61" t="s">
        <v>22</v>
      </c>
      <c r="I13" s="61" t="s">
        <v>23</v>
      </c>
      <c r="J13" s="62" t="s">
        <v>24</v>
      </c>
      <c r="K13" s="73"/>
      <c r="M13" s="48"/>
      <c r="N13" s="49"/>
      <c r="O13" s="49"/>
      <c r="P13" s="74"/>
      <c r="Q13" s="74"/>
      <c r="R13" s="26"/>
      <c r="S13" s="26"/>
      <c r="T13" s="49"/>
      <c r="U13" s="74"/>
      <c r="V13" s="52"/>
      <c r="W13" s="27"/>
    </row>
    <row r="14" spans="1:23" ht="12.75">
      <c r="A14" s="75"/>
      <c r="B14" s="76"/>
      <c r="C14" s="76"/>
      <c r="D14" s="76"/>
      <c r="E14" s="76"/>
      <c r="F14" s="76"/>
      <c r="G14" s="76"/>
      <c r="H14" s="76"/>
      <c r="I14" s="70" t="s">
        <v>25</v>
      </c>
      <c r="J14" s="77"/>
      <c r="K14" s="66"/>
      <c r="M14" s="78"/>
      <c r="N14" s="74"/>
      <c r="O14" s="74"/>
      <c r="P14" s="74"/>
      <c r="Q14" s="79" t="s">
        <v>28</v>
      </c>
      <c r="R14" s="80" t="s">
        <v>29</v>
      </c>
      <c r="S14" s="81"/>
      <c r="T14" s="74"/>
      <c r="U14" s="74"/>
      <c r="V14" s="62" t="s">
        <v>24</v>
      </c>
      <c r="W14" s="27"/>
    </row>
    <row r="15" spans="1:23" ht="12.75">
      <c r="A15" s="78"/>
      <c r="B15" s="74"/>
      <c r="C15" s="74"/>
      <c r="D15" s="74"/>
      <c r="E15" s="74"/>
      <c r="F15" s="74"/>
      <c r="G15" s="74"/>
      <c r="H15" s="74"/>
      <c r="I15" s="74"/>
      <c r="J15" s="82"/>
      <c r="K15" s="32"/>
      <c r="M15" s="78"/>
      <c r="N15" s="74"/>
      <c r="O15" s="74"/>
      <c r="P15" s="74"/>
      <c r="Q15" s="74"/>
      <c r="R15" s="26"/>
      <c r="S15" s="81"/>
      <c r="T15" s="74"/>
      <c r="U15" s="83"/>
      <c r="V15" s="82"/>
      <c r="W15" s="27"/>
    </row>
    <row r="16" spans="1:23" ht="12.75">
      <c r="A16" s="78"/>
      <c r="B16" s="74"/>
      <c r="C16" s="74"/>
      <c r="D16" s="74"/>
      <c r="E16" s="74"/>
      <c r="F16" s="79" t="s">
        <v>30</v>
      </c>
      <c r="G16" s="61" t="s">
        <v>31</v>
      </c>
      <c r="H16" s="74"/>
      <c r="I16" s="74"/>
      <c r="J16" s="82"/>
      <c r="K16" s="32"/>
      <c r="M16" s="84">
        <v>3</v>
      </c>
      <c r="N16" s="61" t="s">
        <v>32</v>
      </c>
      <c r="O16" s="85">
        <v>1000000</v>
      </c>
      <c r="P16" s="61" t="s">
        <v>14</v>
      </c>
      <c r="Q16" s="79" t="s">
        <v>33</v>
      </c>
      <c r="R16" s="80" t="s">
        <v>34</v>
      </c>
      <c r="S16" s="81"/>
      <c r="T16" s="86">
        <f>(M16/O16)</f>
        <v>3E-06</v>
      </c>
      <c r="U16" s="83">
        <v>29281.67</v>
      </c>
      <c r="V16" s="87">
        <f aca="true" t="shared" si="3" ref="V16:V22">(+U16*T16)</f>
        <v>0.08784501</v>
      </c>
      <c r="W16" s="88">
        <f>V16*C10/V58</f>
        <v>0.014922742835965095</v>
      </c>
    </row>
    <row r="17" spans="1:23" ht="12.75">
      <c r="A17" s="78"/>
      <c r="B17" s="74"/>
      <c r="C17" s="74"/>
      <c r="D17" s="74"/>
      <c r="E17" s="74"/>
      <c r="F17" s="74"/>
      <c r="G17" s="74"/>
      <c r="H17" s="74"/>
      <c r="I17" s="74"/>
      <c r="J17" s="82"/>
      <c r="K17" s="32"/>
      <c r="M17" s="89">
        <v>15</v>
      </c>
      <c r="N17" s="61" t="s">
        <v>3</v>
      </c>
      <c r="O17" s="90" t="s">
        <v>35</v>
      </c>
      <c r="P17" s="90" t="s">
        <v>35</v>
      </c>
      <c r="Q17" s="79" t="s">
        <v>36</v>
      </c>
      <c r="R17" s="80" t="s">
        <v>37</v>
      </c>
      <c r="S17" s="81"/>
      <c r="T17" s="86">
        <f>(+M17/100)</f>
        <v>0.15</v>
      </c>
      <c r="U17" s="91">
        <f>V16</f>
        <v>0.08784501</v>
      </c>
      <c r="V17" s="87">
        <f t="shared" si="3"/>
        <v>0.0131767515</v>
      </c>
      <c r="W17" s="88">
        <f>V17*C10/V58</f>
        <v>0.002238411425394764</v>
      </c>
    </row>
    <row r="18" spans="1:23" ht="14.25">
      <c r="A18" s="92">
        <v>100</v>
      </c>
      <c r="B18" s="93" t="s">
        <v>3</v>
      </c>
      <c r="C18" s="94">
        <v>96</v>
      </c>
      <c r="D18" s="61" t="s">
        <v>38</v>
      </c>
      <c r="E18" s="95" t="s">
        <v>39</v>
      </c>
      <c r="F18" s="95" t="s">
        <v>40</v>
      </c>
      <c r="G18" s="95" t="s">
        <v>41</v>
      </c>
      <c r="H18" s="96">
        <f>(+A20/C20)/100</f>
        <v>0.015</v>
      </c>
      <c r="I18" s="97">
        <f>I20-(M18*U18)</f>
        <v>29281.67</v>
      </c>
      <c r="J18" s="98">
        <f aca="true" t="shared" si="4" ref="J18:J21">(H18*I18)</f>
        <v>439.22504999999995</v>
      </c>
      <c r="K18" s="99">
        <f aca="true" t="shared" si="5" ref="K18:K25">J18/V$58</f>
        <v>0.04338006638361946</v>
      </c>
      <c r="M18" s="100">
        <v>6</v>
      </c>
      <c r="N18" s="61" t="s">
        <v>42</v>
      </c>
      <c r="O18" s="101">
        <v>60000</v>
      </c>
      <c r="P18" s="61" t="s">
        <v>14</v>
      </c>
      <c r="Q18" s="79" t="s">
        <v>43</v>
      </c>
      <c r="R18" s="30" t="s">
        <v>44</v>
      </c>
      <c r="S18" s="25"/>
      <c r="T18" s="86">
        <f aca="true" t="shared" si="6" ref="T18:T22">(+M18/O18)</f>
        <v>0.0001</v>
      </c>
      <c r="U18" s="97">
        <v>953</v>
      </c>
      <c r="V18" s="87">
        <f t="shared" si="3"/>
        <v>0.09530000000000001</v>
      </c>
      <c r="W18" s="88">
        <f>V18*C10/V58</f>
        <v>0.016189165352334455</v>
      </c>
    </row>
    <row r="19" spans="1:23" ht="12.75">
      <c r="A19" s="100">
        <f>A18</f>
        <v>100</v>
      </c>
      <c r="B19" s="61" t="s">
        <v>3</v>
      </c>
      <c r="C19" s="102">
        <f>C18</f>
        <v>96</v>
      </c>
      <c r="D19" s="61" t="s">
        <v>38</v>
      </c>
      <c r="E19" s="79" t="s">
        <v>39</v>
      </c>
      <c r="F19" s="79" t="s">
        <v>45</v>
      </c>
      <c r="G19" s="79" t="s">
        <v>46</v>
      </c>
      <c r="H19" s="86">
        <f>(+A19/C19)/100</f>
        <v>0.010416666666666668</v>
      </c>
      <c r="I19" s="103">
        <f>I18*I8</f>
        <v>0</v>
      </c>
      <c r="J19" s="98">
        <f t="shared" si="4"/>
        <v>0</v>
      </c>
      <c r="K19" s="99">
        <f t="shared" si="5"/>
        <v>0</v>
      </c>
      <c r="M19" s="100">
        <v>1</v>
      </c>
      <c r="N19" s="61" t="s">
        <v>47</v>
      </c>
      <c r="O19" s="83">
        <v>2.94</v>
      </c>
      <c r="P19" s="61" t="s">
        <v>14</v>
      </c>
      <c r="Q19" s="79" t="s">
        <v>48</v>
      </c>
      <c r="R19" s="30" t="s">
        <v>49</v>
      </c>
      <c r="S19" s="25"/>
      <c r="T19" s="86">
        <f t="shared" si="6"/>
        <v>0.3401360544217687</v>
      </c>
      <c r="U19" s="97">
        <v>3.95</v>
      </c>
      <c r="V19" s="87">
        <f t="shared" si="3"/>
        <v>1.3435374149659864</v>
      </c>
      <c r="W19" s="88">
        <f>V19*C10/V58</f>
        <v>0.22823451592793645</v>
      </c>
    </row>
    <row r="20" spans="1:23" ht="14.25">
      <c r="A20" s="92">
        <v>18</v>
      </c>
      <c r="B20" s="93" t="s">
        <v>3</v>
      </c>
      <c r="C20" s="94">
        <v>12</v>
      </c>
      <c r="D20" s="61" t="s">
        <v>38</v>
      </c>
      <c r="E20" s="95" t="s">
        <v>39</v>
      </c>
      <c r="F20" s="95" t="s">
        <v>50</v>
      </c>
      <c r="G20" s="95" t="s">
        <v>51</v>
      </c>
      <c r="H20" s="96">
        <v>0.015</v>
      </c>
      <c r="I20" s="97">
        <v>34999.67</v>
      </c>
      <c r="J20" s="98">
        <f t="shared" si="4"/>
        <v>524.99505</v>
      </c>
      <c r="K20" s="99">
        <f t="shared" si="5"/>
        <v>0.05185114127728283</v>
      </c>
      <c r="M20" s="100">
        <v>15</v>
      </c>
      <c r="N20" s="61" t="s">
        <v>47</v>
      </c>
      <c r="O20" s="85">
        <v>10000</v>
      </c>
      <c r="P20" s="61" t="s">
        <v>14</v>
      </c>
      <c r="Q20" s="79" t="s">
        <v>52</v>
      </c>
      <c r="R20" s="80" t="s">
        <v>53</v>
      </c>
      <c r="S20" s="81"/>
      <c r="T20" s="86">
        <f t="shared" si="6"/>
        <v>0.0015</v>
      </c>
      <c r="U20" s="97">
        <v>28</v>
      </c>
      <c r="V20" s="87">
        <f t="shared" si="3"/>
        <v>0.042</v>
      </c>
      <c r="W20" s="88">
        <f>V20*C10/V58</f>
        <v>0.007134784310577619</v>
      </c>
    </row>
    <row r="21" spans="1:23" ht="12.75">
      <c r="A21" s="100">
        <f>A20</f>
        <v>18</v>
      </c>
      <c r="B21" s="61" t="s">
        <v>3</v>
      </c>
      <c r="C21" s="102">
        <f>C20</f>
        <v>12</v>
      </c>
      <c r="D21" s="61" t="s">
        <v>38</v>
      </c>
      <c r="E21" s="79" t="s">
        <v>39</v>
      </c>
      <c r="F21" s="79" t="s">
        <v>54</v>
      </c>
      <c r="G21" s="79" t="s">
        <v>55</v>
      </c>
      <c r="H21" s="86">
        <v>0.0833333</v>
      </c>
      <c r="I21" s="103">
        <f>I20*I8</f>
        <v>0</v>
      </c>
      <c r="J21" s="98">
        <f t="shared" si="4"/>
        <v>0</v>
      </c>
      <c r="K21" s="99">
        <f t="shared" si="5"/>
        <v>0</v>
      </c>
      <c r="M21" s="100">
        <v>10.3</v>
      </c>
      <c r="N21" s="61" t="s">
        <v>47</v>
      </c>
      <c r="O21" s="85">
        <v>20000</v>
      </c>
      <c r="P21" s="61" t="s">
        <v>14</v>
      </c>
      <c r="Q21" s="79" t="s">
        <v>56</v>
      </c>
      <c r="R21" s="80" t="s">
        <v>57</v>
      </c>
      <c r="S21" s="81"/>
      <c r="T21" s="86">
        <f t="shared" si="6"/>
        <v>0.000515</v>
      </c>
      <c r="U21" s="97">
        <v>35</v>
      </c>
      <c r="V21" s="87">
        <f t="shared" si="3"/>
        <v>0.018025000000000003</v>
      </c>
      <c r="W21" s="88">
        <f>V21*C10/V58</f>
        <v>0.0030620115999562283</v>
      </c>
    </row>
    <row r="22" spans="1:23" ht="12.75">
      <c r="A22" s="100">
        <v>1</v>
      </c>
      <c r="B22" s="61" t="s">
        <v>58</v>
      </c>
      <c r="C22" s="102">
        <v>12</v>
      </c>
      <c r="D22" s="61" t="s">
        <v>38</v>
      </c>
      <c r="E22" s="79" t="s">
        <v>39</v>
      </c>
      <c r="F22" s="79" t="s">
        <v>59</v>
      </c>
      <c r="G22" s="79" t="s">
        <v>60</v>
      </c>
      <c r="H22" s="86">
        <f aca="true" t="shared" si="7" ref="H22:H23">A22/C22</f>
        <v>0.08333333333333333</v>
      </c>
      <c r="I22" s="97">
        <v>105.78</v>
      </c>
      <c r="J22" s="104">
        <f aca="true" t="shared" si="8" ref="J22:J25">(I22*H22)</f>
        <v>8.815</v>
      </c>
      <c r="K22" s="99">
        <f t="shared" si="5"/>
        <v>0.0008706135617073879</v>
      </c>
      <c r="M22" s="100">
        <v>1</v>
      </c>
      <c r="N22" s="61" t="s">
        <v>42</v>
      </c>
      <c r="O22" s="85">
        <v>1000</v>
      </c>
      <c r="P22" s="61" t="s">
        <v>14</v>
      </c>
      <c r="Q22" s="79" t="s">
        <v>61</v>
      </c>
      <c r="R22" s="80" t="s">
        <v>62</v>
      </c>
      <c r="S22" s="81"/>
      <c r="T22" s="86">
        <f t="shared" si="6"/>
        <v>0.001</v>
      </c>
      <c r="U22" s="97">
        <v>120</v>
      </c>
      <c r="V22" s="87">
        <f t="shared" si="3"/>
        <v>0.12</v>
      </c>
      <c r="W22" s="88">
        <f>V22*C10/V58</f>
        <v>0.020385098030221767</v>
      </c>
    </row>
    <row r="23" spans="1:23" ht="12.75">
      <c r="A23" s="100">
        <v>1</v>
      </c>
      <c r="B23" s="61" t="s">
        <v>58</v>
      </c>
      <c r="C23" s="102">
        <v>12</v>
      </c>
      <c r="D23" s="61" t="s">
        <v>38</v>
      </c>
      <c r="E23" s="79" t="s">
        <v>39</v>
      </c>
      <c r="F23" s="79" t="s">
        <v>63</v>
      </c>
      <c r="G23" s="79" t="s">
        <v>64</v>
      </c>
      <c r="H23" s="86">
        <f t="shared" si="7"/>
        <v>0.08333333333333333</v>
      </c>
      <c r="I23" s="97">
        <v>300</v>
      </c>
      <c r="J23" s="104">
        <f t="shared" si="8"/>
        <v>25</v>
      </c>
      <c r="K23" s="99">
        <f t="shared" si="5"/>
        <v>0.002469125245908644</v>
      </c>
      <c r="M23" s="100"/>
      <c r="N23" s="74"/>
      <c r="O23" s="85"/>
      <c r="P23" s="74"/>
      <c r="Q23" s="74"/>
      <c r="R23" s="26"/>
      <c r="S23" s="81"/>
      <c r="T23" s="74"/>
      <c r="U23" s="83"/>
      <c r="V23" s="87"/>
      <c r="W23" s="72"/>
    </row>
    <row r="24" spans="1:23" ht="14.25">
      <c r="A24" s="100">
        <v>5</v>
      </c>
      <c r="B24" s="61" t="s">
        <v>65</v>
      </c>
      <c r="C24" s="102">
        <v>12</v>
      </c>
      <c r="D24" s="61" t="s">
        <v>38</v>
      </c>
      <c r="E24" s="79" t="s">
        <v>39</v>
      </c>
      <c r="F24" s="79" t="s">
        <v>66</v>
      </c>
      <c r="G24" s="79" t="s">
        <v>67</v>
      </c>
      <c r="H24" s="86">
        <f>1/12</f>
        <v>0.08333333333333333</v>
      </c>
      <c r="I24" s="83">
        <v>400</v>
      </c>
      <c r="J24" s="104">
        <f t="shared" si="8"/>
        <v>33.33333333333333</v>
      </c>
      <c r="K24" s="99">
        <f t="shared" si="5"/>
        <v>0.0032921669945448584</v>
      </c>
      <c r="M24" s="67"/>
      <c r="N24" s="68"/>
      <c r="O24" s="68"/>
      <c r="P24" s="68"/>
      <c r="Q24" s="105" t="s">
        <v>68</v>
      </c>
      <c r="R24" s="106" t="s">
        <v>69</v>
      </c>
      <c r="S24" s="107"/>
      <c r="T24" s="108"/>
      <c r="U24" s="109"/>
      <c r="V24" s="110">
        <f>SUM(V16:V22)</f>
        <v>1.7198841764659867</v>
      </c>
      <c r="W24" s="111">
        <f>V24*C10/V58</f>
        <v>0.2921667294823864</v>
      </c>
    </row>
    <row r="25" spans="1:23" ht="12.75">
      <c r="A25" s="100">
        <v>2</v>
      </c>
      <c r="B25" s="61" t="s">
        <v>58</v>
      </c>
      <c r="C25" s="102">
        <v>12</v>
      </c>
      <c r="D25" s="61" t="s">
        <v>38</v>
      </c>
      <c r="E25" s="79" t="s">
        <v>39</v>
      </c>
      <c r="F25" s="79" t="s">
        <v>70</v>
      </c>
      <c r="G25" s="79" t="s">
        <v>71</v>
      </c>
      <c r="H25" s="86">
        <f>A25/C25</f>
        <v>0.16666666666666666</v>
      </c>
      <c r="I25" s="97">
        <v>250</v>
      </c>
      <c r="J25" s="104">
        <f t="shared" si="8"/>
        <v>41.666666666666664</v>
      </c>
      <c r="K25" s="99">
        <f t="shared" si="5"/>
        <v>0.0041152087431810735</v>
      </c>
      <c r="M25" s="78"/>
      <c r="N25" s="74"/>
      <c r="O25" s="74"/>
      <c r="P25" s="74"/>
      <c r="Q25" s="112"/>
      <c r="R25" s="81"/>
      <c r="S25" s="81"/>
      <c r="T25" s="74"/>
      <c r="U25" s="83"/>
      <c r="V25" s="87"/>
      <c r="W25" s="27"/>
    </row>
    <row r="26" spans="1:23" ht="12.75">
      <c r="A26" s="100"/>
      <c r="B26" s="74"/>
      <c r="C26" s="102"/>
      <c r="D26" s="74"/>
      <c r="E26" s="74"/>
      <c r="F26" s="79" t="s">
        <v>72</v>
      </c>
      <c r="G26" s="79" t="s">
        <v>73</v>
      </c>
      <c r="H26" s="86"/>
      <c r="I26" s="74"/>
      <c r="J26" s="104">
        <f>SUM(J18:J25)</f>
        <v>1073.0351</v>
      </c>
      <c r="K26" s="113"/>
      <c r="M26" s="114"/>
      <c r="N26" s="115"/>
      <c r="O26" s="115"/>
      <c r="P26" s="115"/>
      <c r="Q26" s="115"/>
      <c r="R26" s="116"/>
      <c r="S26" s="116"/>
      <c r="T26" s="115"/>
      <c r="U26" s="115"/>
      <c r="V26" s="117"/>
      <c r="W26" s="27"/>
    </row>
    <row r="27" spans="1:23" ht="12.75">
      <c r="A27" s="118">
        <v>100</v>
      </c>
      <c r="B27" s="61" t="s">
        <v>3</v>
      </c>
      <c r="C27" s="102">
        <v>1</v>
      </c>
      <c r="D27" s="61" t="s">
        <v>38</v>
      </c>
      <c r="E27" s="79" t="s">
        <v>39</v>
      </c>
      <c r="F27" s="74"/>
      <c r="G27" s="61" t="s">
        <v>74</v>
      </c>
      <c r="H27" s="86">
        <f>(+A27/C27)/100</f>
        <v>1</v>
      </c>
      <c r="I27" s="83"/>
      <c r="J27" s="104">
        <f>J26*H27</f>
        <v>1073.0351</v>
      </c>
      <c r="K27" s="119">
        <f>J27/V$58</f>
        <v>0.10597832220624427</v>
      </c>
      <c r="M27" s="78"/>
      <c r="N27" s="74"/>
      <c r="O27" s="74"/>
      <c r="P27" s="74"/>
      <c r="Q27" s="74"/>
      <c r="R27" s="26"/>
      <c r="S27" s="26"/>
      <c r="T27" s="74"/>
      <c r="U27" s="83"/>
      <c r="V27" s="104"/>
      <c r="W27" s="27"/>
    </row>
    <row r="28" spans="1:23" ht="12.75">
      <c r="A28" s="100"/>
      <c r="B28" s="74"/>
      <c r="C28" s="102"/>
      <c r="D28" s="74"/>
      <c r="E28" s="74"/>
      <c r="F28" s="74"/>
      <c r="G28" s="74"/>
      <c r="H28" s="86"/>
      <c r="I28" s="83"/>
      <c r="J28" s="104"/>
      <c r="K28" s="113"/>
      <c r="M28" s="67"/>
      <c r="N28" s="68"/>
      <c r="O28" s="68"/>
      <c r="P28" s="68"/>
      <c r="Q28" s="68"/>
      <c r="R28" s="43"/>
      <c r="S28" s="43"/>
      <c r="T28" s="68"/>
      <c r="U28" s="120"/>
      <c r="V28" s="121"/>
      <c r="W28" s="27"/>
    </row>
    <row r="29" spans="1:23" ht="12.75">
      <c r="A29" s="100"/>
      <c r="B29" s="74"/>
      <c r="C29" s="102"/>
      <c r="D29" s="74"/>
      <c r="E29" s="97">
        <v>1</v>
      </c>
      <c r="F29" s="95" t="s">
        <v>75</v>
      </c>
      <c r="G29" s="95" t="s">
        <v>76</v>
      </c>
      <c r="H29" s="96">
        <v>1</v>
      </c>
      <c r="I29" s="122">
        <v>1856</v>
      </c>
      <c r="J29" s="98">
        <f>(H29*I29)</f>
        <v>1856</v>
      </c>
      <c r="K29" s="99">
        <f aca="true" t="shared" si="9" ref="K29:K34">J29/V$58</f>
        <v>0.18330785825625773</v>
      </c>
      <c r="M29" s="123"/>
      <c r="N29" s="26"/>
      <c r="O29" s="26"/>
      <c r="P29" s="26"/>
      <c r="Q29" s="26"/>
      <c r="R29" s="26"/>
      <c r="S29" s="26"/>
      <c r="T29" s="26"/>
      <c r="U29" s="44"/>
      <c r="V29" s="44"/>
      <c r="W29" s="27"/>
    </row>
    <row r="30" spans="1:23" ht="12.75">
      <c r="A30" s="100">
        <v>50</v>
      </c>
      <c r="B30" s="61" t="s">
        <v>77</v>
      </c>
      <c r="C30" s="102">
        <v>220</v>
      </c>
      <c r="D30" s="61" t="s">
        <v>78</v>
      </c>
      <c r="E30" s="97">
        <v>0</v>
      </c>
      <c r="F30" s="95" t="s">
        <v>79</v>
      </c>
      <c r="G30" s="95" t="s">
        <v>80</v>
      </c>
      <c r="H30" s="96">
        <f>(+A30/100)+1</f>
        <v>1.5</v>
      </c>
      <c r="I30" s="97">
        <f>I29/C30</f>
        <v>8.436363636363636</v>
      </c>
      <c r="J30" s="98">
        <f>I30*H30*E30*E29*A33</f>
        <v>0</v>
      </c>
      <c r="K30" s="99">
        <f t="shared" si="9"/>
        <v>0</v>
      </c>
      <c r="M30" s="123"/>
      <c r="N30" s="26"/>
      <c r="O30" s="26"/>
      <c r="P30" s="26"/>
      <c r="Q30" s="26"/>
      <c r="R30" s="26"/>
      <c r="S30" s="26"/>
      <c r="T30" s="26"/>
      <c r="U30" s="44"/>
      <c r="V30" s="44"/>
      <c r="W30" s="27"/>
    </row>
    <row r="31" spans="1:23" ht="12.75">
      <c r="A31" s="100">
        <v>20</v>
      </c>
      <c r="B31" s="61" t="s">
        <v>77</v>
      </c>
      <c r="C31" s="102">
        <v>0</v>
      </c>
      <c r="D31" s="61" t="s">
        <v>78</v>
      </c>
      <c r="E31" s="97">
        <v>0</v>
      </c>
      <c r="F31" s="79" t="s">
        <v>81</v>
      </c>
      <c r="G31" s="95" t="s">
        <v>82</v>
      </c>
      <c r="H31" s="96">
        <v>20</v>
      </c>
      <c r="I31" s="97">
        <f>I30*A31/100</f>
        <v>1.6872727272727273</v>
      </c>
      <c r="J31" s="98">
        <f>H31*I31</f>
        <v>33.74545454545454</v>
      </c>
      <c r="K31" s="99">
        <f t="shared" si="9"/>
        <v>0.003332870150113777</v>
      </c>
      <c r="M31" s="124"/>
      <c r="N31" s="125"/>
      <c r="O31" s="125"/>
      <c r="P31" s="125"/>
      <c r="Q31" s="125"/>
      <c r="R31" s="125"/>
      <c r="S31" s="125"/>
      <c r="T31" s="125"/>
      <c r="U31" s="125"/>
      <c r="V31" s="125"/>
      <c r="W31" s="27"/>
    </row>
    <row r="32" spans="1:23" ht="12.75">
      <c r="A32" s="100">
        <v>80.6</v>
      </c>
      <c r="B32" s="61" t="s">
        <v>83</v>
      </c>
      <c r="C32" s="102" t="s">
        <v>84</v>
      </c>
      <c r="D32" s="79" t="s">
        <v>35</v>
      </c>
      <c r="E32" s="79" t="s">
        <v>39</v>
      </c>
      <c r="F32" s="79" t="s">
        <v>85</v>
      </c>
      <c r="G32" s="79" t="s">
        <v>86</v>
      </c>
      <c r="H32" s="86">
        <v>0.806</v>
      </c>
      <c r="I32" s="83">
        <f>SUM(J29:J31)</f>
        <v>1889.7454545454545</v>
      </c>
      <c r="J32" s="104">
        <f>(I32*H32)</f>
        <v>1523.1348363636364</v>
      </c>
      <c r="K32" s="99">
        <f t="shared" si="9"/>
        <v>0.15043242709553545</v>
      </c>
      <c r="M32" s="126"/>
      <c r="N32" s="127"/>
      <c r="O32" s="127"/>
      <c r="P32" s="127"/>
      <c r="Q32" s="128"/>
      <c r="R32" s="127"/>
      <c r="S32" s="127"/>
      <c r="T32" s="127"/>
      <c r="U32" s="129"/>
      <c r="V32" s="127"/>
      <c r="W32" s="9"/>
    </row>
    <row r="33" spans="1:23" ht="20.25">
      <c r="A33" s="100">
        <v>1</v>
      </c>
      <c r="B33" s="61" t="s">
        <v>87</v>
      </c>
      <c r="C33" s="102">
        <v>1</v>
      </c>
      <c r="D33" s="61" t="s">
        <v>38</v>
      </c>
      <c r="E33" s="83">
        <v>1</v>
      </c>
      <c r="F33" s="79" t="s">
        <v>88</v>
      </c>
      <c r="G33" s="79" t="s">
        <v>89</v>
      </c>
      <c r="H33" s="86">
        <v>1</v>
      </c>
      <c r="I33" s="97">
        <v>345</v>
      </c>
      <c r="J33" s="104">
        <f>(+I33*H33)*A33*C33</f>
        <v>345</v>
      </c>
      <c r="K33" s="99">
        <f t="shared" si="9"/>
        <v>0.03407392839353929</v>
      </c>
      <c r="M33" s="10" t="s">
        <v>90</v>
      </c>
      <c r="N33" s="10"/>
      <c r="O33" s="10"/>
      <c r="P33" s="10"/>
      <c r="Q33" s="10"/>
      <c r="R33" s="10"/>
      <c r="S33" s="10"/>
      <c r="T33" s="10"/>
      <c r="U33" s="10"/>
      <c r="V33" s="10"/>
      <c r="W33" s="9"/>
    </row>
    <row r="34" spans="1:23" ht="12.75">
      <c r="A34" s="100">
        <v>2</v>
      </c>
      <c r="B34" s="61" t="s">
        <v>91</v>
      </c>
      <c r="C34" s="102">
        <v>6</v>
      </c>
      <c r="D34" s="61" t="s">
        <v>38</v>
      </c>
      <c r="E34" s="83">
        <v>1</v>
      </c>
      <c r="F34" s="79" t="s">
        <v>92</v>
      </c>
      <c r="G34" s="79" t="s">
        <v>93</v>
      </c>
      <c r="H34" s="86">
        <v>2</v>
      </c>
      <c r="I34" s="97">
        <v>74</v>
      </c>
      <c r="J34" s="104">
        <f>(I34*H34*A34)/C34</f>
        <v>49.333333333333336</v>
      </c>
      <c r="K34" s="99">
        <f t="shared" si="9"/>
        <v>0.004872407151926391</v>
      </c>
      <c r="M34" s="130"/>
      <c r="N34" s="131"/>
      <c r="O34" s="131"/>
      <c r="P34" s="131"/>
      <c r="Q34" s="131"/>
      <c r="R34" s="131"/>
      <c r="S34" s="131"/>
      <c r="T34" s="131"/>
      <c r="U34" s="131"/>
      <c r="V34" s="131"/>
      <c r="W34" s="9"/>
    </row>
    <row r="35" spans="1:23" ht="12.75">
      <c r="A35" s="100">
        <v>1</v>
      </c>
      <c r="B35" s="61" t="s">
        <v>94</v>
      </c>
      <c r="C35" s="102">
        <v>1</v>
      </c>
      <c r="D35" s="61" t="s">
        <v>38</v>
      </c>
      <c r="E35" s="83">
        <v>1</v>
      </c>
      <c r="F35" s="79" t="s">
        <v>95</v>
      </c>
      <c r="G35" s="79" t="s">
        <v>96</v>
      </c>
      <c r="H35" s="86">
        <v>1</v>
      </c>
      <c r="I35" s="97">
        <v>173.84</v>
      </c>
      <c r="J35" s="104">
        <f>(+I35*H35)*A35*C35</f>
        <v>173.84</v>
      </c>
      <c r="K35" s="99">
        <f>C11</f>
        <v>0</v>
      </c>
      <c r="M35" s="132"/>
      <c r="N35" s="18"/>
      <c r="O35" s="49"/>
      <c r="P35" s="49"/>
      <c r="Q35" s="49"/>
      <c r="R35" s="52"/>
      <c r="S35" s="50"/>
      <c r="T35" s="49"/>
      <c r="U35" s="51" t="s">
        <v>15</v>
      </c>
      <c r="V35" s="133"/>
      <c r="W35" s="9"/>
    </row>
    <row r="36" spans="1:23" ht="12.75">
      <c r="A36" s="100">
        <v>1</v>
      </c>
      <c r="B36" s="74" t="s">
        <v>91</v>
      </c>
      <c r="C36" s="102">
        <v>1</v>
      </c>
      <c r="D36" s="74" t="s">
        <v>97</v>
      </c>
      <c r="E36" s="83"/>
      <c r="F36" s="79"/>
      <c r="G36" s="79" t="s">
        <v>98</v>
      </c>
      <c r="H36" s="86">
        <v>1</v>
      </c>
      <c r="I36" s="83">
        <v>15.95</v>
      </c>
      <c r="J36" s="104">
        <v>15.95</v>
      </c>
      <c r="K36" s="99">
        <f aca="true" t="shared" si="10" ref="K36:K37">J36/V$58</f>
        <v>0.0015753019068897149</v>
      </c>
      <c r="M36" s="123"/>
      <c r="N36" s="26"/>
      <c r="O36" s="61" t="s">
        <v>26</v>
      </c>
      <c r="P36" s="61" t="s">
        <v>18</v>
      </c>
      <c r="Q36" s="61" t="s">
        <v>20</v>
      </c>
      <c r="R36" s="61" t="s">
        <v>99</v>
      </c>
      <c r="S36" s="61"/>
      <c r="T36" s="61" t="s">
        <v>22</v>
      </c>
      <c r="U36" s="61" t="s">
        <v>23</v>
      </c>
      <c r="V36" s="134" t="s">
        <v>100</v>
      </c>
      <c r="W36" s="135"/>
    </row>
    <row r="37" spans="1:23" ht="12.75">
      <c r="A37" s="92">
        <v>0</v>
      </c>
      <c r="B37" s="93" t="s">
        <v>101</v>
      </c>
      <c r="C37" s="136">
        <f>C10</f>
        <v>1720</v>
      </c>
      <c r="D37" s="93" t="s">
        <v>102</v>
      </c>
      <c r="E37" s="137">
        <f>(+C37*H37)</f>
        <v>0</v>
      </c>
      <c r="F37" s="95" t="s">
        <v>103</v>
      </c>
      <c r="G37" s="138" t="s">
        <v>104</v>
      </c>
      <c r="H37" s="96">
        <f>(+A37/100)</f>
        <v>0</v>
      </c>
      <c r="I37" s="139">
        <f>V24</f>
        <v>1.7198841764659867</v>
      </c>
      <c r="J37" s="98">
        <f>(+E37*I37)</f>
        <v>0</v>
      </c>
      <c r="K37" s="99">
        <f t="shared" si="10"/>
        <v>0</v>
      </c>
      <c r="M37" s="130"/>
      <c r="N37" s="131"/>
      <c r="O37" s="76"/>
      <c r="P37" s="76"/>
      <c r="Q37" s="76"/>
      <c r="R37" s="77"/>
      <c r="S37" s="140"/>
      <c r="T37" s="76"/>
      <c r="U37" s="70" t="s">
        <v>25</v>
      </c>
      <c r="V37" s="77"/>
      <c r="W37" s="27"/>
    </row>
    <row r="38" spans="1:23" ht="12.75">
      <c r="A38" s="78"/>
      <c r="B38" s="74"/>
      <c r="C38" s="141"/>
      <c r="D38" s="74"/>
      <c r="E38" s="74"/>
      <c r="F38" s="74"/>
      <c r="G38" s="74"/>
      <c r="H38" s="74"/>
      <c r="I38" s="74"/>
      <c r="J38" s="82"/>
      <c r="K38" s="99"/>
      <c r="M38" s="123"/>
      <c r="N38" s="26"/>
      <c r="O38" s="74"/>
      <c r="P38" s="49"/>
      <c r="Q38" s="80" t="s">
        <v>105</v>
      </c>
      <c r="R38" s="106" t="s">
        <v>106</v>
      </c>
      <c r="S38" s="107"/>
      <c r="T38" s="108"/>
      <c r="U38" s="109"/>
      <c r="V38" s="142" t="s">
        <v>24</v>
      </c>
      <c r="W38" s="143"/>
    </row>
    <row r="39" spans="1:23" ht="12.75">
      <c r="A39" s="67"/>
      <c r="B39" s="68"/>
      <c r="C39" s="70"/>
      <c r="D39" s="68"/>
      <c r="E39" s="68"/>
      <c r="F39" s="105" t="s">
        <v>107</v>
      </c>
      <c r="G39" s="106" t="s">
        <v>108</v>
      </c>
      <c r="H39" s="144"/>
      <c r="I39" s="144"/>
      <c r="J39" s="145">
        <f>SUM(J27:J38)</f>
        <v>5070.038724242424</v>
      </c>
      <c r="K39" s="119">
        <f>J39/V$58</f>
        <v>0.5007424244704569</v>
      </c>
      <c r="M39" s="123"/>
      <c r="N39" s="26"/>
      <c r="O39" s="74"/>
      <c r="P39" s="74"/>
      <c r="Q39" s="80" t="s">
        <v>109</v>
      </c>
      <c r="R39" s="146" t="s">
        <v>110</v>
      </c>
      <c r="S39" s="147"/>
      <c r="T39" s="74"/>
      <c r="U39" s="91">
        <f>V24</f>
        <v>1.7198841764659867</v>
      </c>
      <c r="V39" s="87">
        <f>$V$24</f>
        <v>1.7198841764659867</v>
      </c>
      <c r="W39" s="27"/>
    </row>
    <row r="40" spans="1:23" ht="12.75">
      <c r="A40" s="123"/>
      <c r="B40" s="26"/>
      <c r="C40" s="26"/>
      <c r="D40" s="26"/>
      <c r="E40" s="26"/>
      <c r="F40" s="80"/>
      <c r="G40" s="80"/>
      <c r="H40" s="80"/>
      <c r="I40" s="80"/>
      <c r="J40" s="44"/>
      <c r="K40" s="148"/>
      <c r="M40" s="123"/>
      <c r="N40" s="26"/>
      <c r="O40" s="102">
        <f aca="true" t="shared" si="11" ref="O40:O41">C47</f>
        <v>2</v>
      </c>
      <c r="P40" s="61" t="s">
        <v>3</v>
      </c>
      <c r="Q40" s="80" t="s">
        <v>111</v>
      </c>
      <c r="R40" s="146" t="s">
        <v>112</v>
      </c>
      <c r="S40" s="147"/>
      <c r="T40" s="86">
        <f aca="true" t="shared" si="12" ref="T40:T41">(+O40/100)</f>
        <v>0.02</v>
      </c>
      <c r="U40" s="74"/>
      <c r="V40" s="87">
        <f>(+V39*T40)</f>
        <v>0.03439768352931973</v>
      </c>
      <c r="W40" s="88">
        <f>V40*C10/V58</f>
        <v>0.005843334589647728</v>
      </c>
    </row>
    <row r="41" spans="1:23" ht="20.25">
      <c r="A41" s="149" t="s">
        <v>113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13"/>
      <c r="M41" s="123"/>
      <c r="N41" s="26"/>
      <c r="O41" s="102">
        <f t="shared" si="11"/>
        <v>1</v>
      </c>
      <c r="P41" s="61" t="s">
        <v>3</v>
      </c>
      <c r="Q41" s="80" t="s">
        <v>114</v>
      </c>
      <c r="R41" s="146" t="s">
        <v>115</v>
      </c>
      <c r="S41" s="147"/>
      <c r="T41" s="86">
        <f t="shared" si="12"/>
        <v>0.01</v>
      </c>
      <c r="U41" s="74"/>
      <c r="V41" s="87">
        <f>(+V39*T41)</f>
        <v>0.017198841764659866</v>
      </c>
      <c r="W41" s="88">
        <f>V41*C10/V58</f>
        <v>0.002921667294823864</v>
      </c>
    </row>
    <row r="42" spans="1:23" ht="20.25">
      <c r="A42" s="123"/>
      <c r="B42" s="26"/>
      <c r="C42" s="26"/>
      <c r="D42" s="26"/>
      <c r="E42" s="26"/>
      <c r="F42" s="26"/>
      <c r="G42" s="81"/>
      <c r="H42" s="26"/>
      <c r="I42" s="26"/>
      <c r="J42" s="26"/>
      <c r="K42" s="150"/>
      <c r="M42" s="123"/>
      <c r="N42" s="26"/>
      <c r="O42" s="102" t="s">
        <v>84</v>
      </c>
      <c r="P42" s="74"/>
      <c r="Q42" s="80" t="s">
        <v>116</v>
      </c>
      <c r="R42" s="146" t="s">
        <v>117</v>
      </c>
      <c r="S42" s="147"/>
      <c r="T42" s="74"/>
      <c r="U42" s="74"/>
      <c r="V42" s="87">
        <f>SUM(V39:V41)</f>
        <v>1.7714807017599663</v>
      </c>
      <c r="W42" s="88"/>
    </row>
    <row r="43" spans="1:23" ht="12.75">
      <c r="A43" s="132"/>
      <c r="B43" s="50"/>
      <c r="C43" s="49"/>
      <c r="D43" s="49"/>
      <c r="E43" s="49"/>
      <c r="F43" s="151"/>
      <c r="G43" s="152"/>
      <c r="H43" s="64"/>
      <c r="I43" s="51" t="s">
        <v>15</v>
      </c>
      <c r="J43" s="52"/>
      <c r="K43" s="32"/>
      <c r="M43" s="123"/>
      <c r="N43" s="26"/>
      <c r="O43" s="102">
        <f>C51</f>
        <v>0</v>
      </c>
      <c r="P43" s="61" t="s">
        <v>3</v>
      </c>
      <c r="Q43" s="80" t="s">
        <v>118</v>
      </c>
      <c r="R43" s="146" t="s">
        <v>119</v>
      </c>
      <c r="S43" s="147"/>
      <c r="T43" s="86">
        <f>(+O43/100)</f>
        <v>0</v>
      </c>
      <c r="U43" s="153">
        <f>V42</f>
        <v>1.7714807017599663</v>
      </c>
      <c r="V43" s="87">
        <f>(+V42*T43)</f>
        <v>0</v>
      </c>
      <c r="W43" s="88">
        <f>V43*C10/V58</f>
        <v>0</v>
      </c>
    </row>
    <row r="44" spans="1:23" ht="12.75">
      <c r="A44" s="123"/>
      <c r="B44" s="154"/>
      <c r="C44" s="61" t="s">
        <v>26</v>
      </c>
      <c r="D44" s="61" t="s">
        <v>18</v>
      </c>
      <c r="E44" s="61" t="s">
        <v>20</v>
      </c>
      <c r="F44" s="61" t="s">
        <v>21</v>
      </c>
      <c r="G44" s="61"/>
      <c r="H44" s="61" t="s">
        <v>22</v>
      </c>
      <c r="I44" s="61" t="s">
        <v>23</v>
      </c>
      <c r="J44" s="62" t="s">
        <v>24</v>
      </c>
      <c r="K44" s="32"/>
      <c r="M44" s="123"/>
      <c r="N44" s="26"/>
      <c r="O44" s="102" t="s">
        <v>84</v>
      </c>
      <c r="P44" s="74"/>
      <c r="Q44" s="80" t="s">
        <v>120</v>
      </c>
      <c r="R44" s="146" t="s">
        <v>121</v>
      </c>
      <c r="S44" s="147"/>
      <c r="T44" s="74"/>
      <c r="U44" s="74"/>
      <c r="V44" s="87">
        <f>SUM(V42:V43)</f>
        <v>1.7714807017599663</v>
      </c>
      <c r="W44" s="88"/>
    </row>
    <row r="45" spans="1:23" ht="12.75">
      <c r="A45" s="123"/>
      <c r="B45" s="154"/>
      <c r="C45" s="68"/>
      <c r="D45" s="68"/>
      <c r="E45" s="68"/>
      <c r="F45" s="71"/>
      <c r="G45" s="43"/>
      <c r="H45" s="76"/>
      <c r="I45" s="70" t="s">
        <v>25</v>
      </c>
      <c r="J45" s="71"/>
      <c r="K45" s="155"/>
      <c r="M45" s="123"/>
      <c r="N45" s="26"/>
      <c r="O45" s="102">
        <f>C54</f>
        <v>12</v>
      </c>
      <c r="P45" s="61" t="s">
        <v>3</v>
      </c>
      <c r="Q45" s="80" t="s">
        <v>122</v>
      </c>
      <c r="R45" s="146" t="s">
        <v>123</v>
      </c>
      <c r="S45" s="147"/>
      <c r="T45" s="86">
        <v>0.12</v>
      </c>
      <c r="U45" s="153">
        <f>V44</f>
        <v>1.7714807017599663</v>
      </c>
      <c r="V45" s="87">
        <f>(+V44*T45)</f>
        <v>0.21257768421119594</v>
      </c>
      <c r="W45" s="88">
        <f>V45*C10/V58</f>
        <v>0.03611180776402296</v>
      </c>
    </row>
    <row r="46" spans="1:23" ht="12.75">
      <c r="A46" s="123"/>
      <c r="B46" s="154"/>
      <c r="C46" s="74"/>
      <c r="D46" s="74"/>
      <c r="E46" s="79" t="s">
        <v>124</v>
      </c>
      <c r="F46" s="156" t="s">
        <v>125</v>
      </c>
      <c r="G46" s="18"/>
      <c r="H46" s="157"/>
      <c r="I46" s="83">
        <f>J39</f>
        <v>5070.038724242424</v>
      </c>
      <c r="J46" s="133">
        <f>J39</f>
        <v>5070.038724242424</v>
      </c>
      <c r="K46" s="32"/>
      <c r="M46" s="123"/>
      <c r="N46" s="26"/>
      <c r="O46" s="102" t="s">
        <v>84</v>
      </c>
      <c r="P46" s="74"/>
      <c r="Q46" s="80" t="s">
        <v>126</v>
      </c>
      <c r="R46" s="146" t="s">
        <v>127</v>
      </c>
      <c r="S46" s="147"/>
      <c r="T46" s="74"/>
      <c r="U46" s="74"/>
      <c r="V46" s="87">
        <f>SUM(V44:V45)</f>
        <v>1.9840583859711622</v>
      </c>
      <c r="W46" s="88"/>
    </row>
    <row r="47" spans="1:23" ht="12.75">
      <c r="A47" s="123"/>
      <c r="B47" s="154"/>
      <c r="C47" s="102">
        <v>2</v>
      </c>
      <c r="D47" s="61" t="s">
        <v>3</v>
      </c>
      <c r="E47" s="79" t="s">
        <v>128</v>
      </c>
      <c r="F47" s="146" t="s">
        <v>112</v>
      </c>
      <c r="G47" s="147"/>
      <c r="H47" s="86">
        <f aca="true" t="shared" si="13" ref="H47:H48">(C47/100)</f>
        <v>0.02</v>
      </c>
      <c r="I47" s="74"/>
      <c r="J47" s="104">
        <f>(+J46*H47)</f>
        <v>101.40077448484848</v>
      </c>
      <c r="K47" s="99">
        <f aca="true" t="shared" si="14" ref="K47:K48">J47/V$58</f>
        <v>0.01001484848940914</v>
      </c>
      <c r="M47" s="123"/>
      <c r="N47" s="26"/>
      <c r="O47" s="102">
        <f>C57</f>
        <v>8.53</v>
      </c>
      <c r="P47" s="61" t="s">
        <v>3</v>
      </c>
      <c r="Q47" s="80" t="s">
        <v>129</v>
      </c>
      <c r="R47" s="146" t="s">
        <v>130</v>
      </c>
      <c r="S47" s="147"/>
      <c r="T47" s="86">
        <v>0.0853</v>
      </c>
      <c r="U47" s="74"/>
      <c r="V47" s="87">
        <f>(+V49*T47)</f>
        <v>0.18502260885901406</v>
      </c>
      <c r="W47" s="88">
        <f>V47*C10/V58</f>
        <v>0.03143086682831983</v>
      </c>
    </row>
    <row r="48" spans="1:23" ht="12.75">
      <c r="A48" s="123"/>
      <c r="B48" s="154"/>
      <c r="C48" s="102">
        <v>1</v>
      </c>
      <c r="D48" s="61" t="s">
        <v>3</v>
      </c>
      <c r="E48" s="79" t="s">
        <v>131</v>
      </c>
      <c r="F48" s="146" t="s">
        <v>115</v>
      </c>
      <c r="G48" s="147"/>
      <c r="H48" s="86">
        <f t="shared" si="13"/>
        <v>0.01</v>
      </c>
      <c r="I48" s="74"/>
      <c r="J48" s="104">
        <f>(+J46*H48)</f>
        <v>50.70038724242424</v>
      </c>
      <c r="K48" s="99">
        <f t="shared" si="14"/>
        <v>0.00500742424470457</v>
      </c>
      <c r="M48" s="123"/>
      <c r="N48" s="26"/>
      <c r="O48" s="102" t="s">
        <v>84</v>
      </c>
      <c r="P48" s="74"/>
      <c r="Q48" s="26"/>
      <c r="R48" s="82"/>
      <c r="S48" s="154"/>
      <c r="T48" s="74"/>
      <c r="U48" s="74"/>
      <c r="V48" s="87"/>
      <c r="W48" s="72"/>
    </row>
    <row r="49" spans="1:25" ht="12.75">
      <c r="A49" s="123"/>
      <c r="B49" s="154"/>
      <c r="C49" s="102" t="s">
        <v>84</v>
      </c>
      <c r="D49" s="74"/>
      <c r="E49" s="74"/>
      <c r="F49" s="82"/>
      <c r="G49" s="26"/>
      <c r="H49" s="86"/>
      <c r="I49" s="83"/>
      <c r="J49" s="104"/>
      <c r="K49" s="158"/>
      <c r="M49" s="159"/>
      <c r="N49" s="43"/>
      <c r="O49" s="160" t="s">
        <v>84</v>
      </c>
      <c r="P49" s="68"/>
      <c r="Q49" s="161" t="s">
        <v>132</v>
      </c>
      <c r="R49" s="106" t="s">
        <v>133</v>
      </c>
      <c r="S49" s="109"/>
      <c r="T49" s="162"/>
      <c r="U49" s="108"/>
      <c r="V49" s="110">
        <f>V46/(1-T47)</f>
        <v>2.1690809948301766</v>
      </c>
      <c r="W49" s="163">
        <f>V49*C10/V58</f>
        <v>0.36847440595920083</v>
      </c>
      <c r="Y49" s="164"/>
    </row>
    <row r="50" spans="1:23" ht="12.75">
      <c r="A50" s="123"/>
      <c r="B50" s="154"/>
      <c r="C50" s="165"/>
      <c r="D50" s="74"/>
      <c r="E50" s="79" t="s">
        <v>134</v>
      </c>
      <c r="F50" s="146" t="s">
        <v>135</v>
      </c>
      <c r="G50" s="26"/>
      <c r="H50" s="86"/>
      <c r="I50" s="74"/>
      <c r="J50" s="104">
        <f>SUM(J46:J48)</f>
        <v>5222.1398859696965</v>
      </c>
      <c r="K50" s="99"/>
      <c r="M50" s="166"/>
      <c r="N50" s="116"/>
      <c r="O50" s="116"/>
      <c r="P50" s="116"/>
      <c r="Q50" s="116"/>
      <c r="R50" s="116"/>
      <c r="S50" s="116"/>
      <c r="T50" s="116"/>
      <c r="U50" s="116"/>
      <c r="V50" s="116"/>
      <c r="W50" s="27"/>
    </row>
    <row r="51" spans="1:23" ht="12.75">
      <c r="A51" s="123"/>
      <c r="B51" s="154"/>
      <c r="C51" s="102">
        <v>0</v>
      </c>
      <c r="D51" s="61" t="s">
        <v>3</v>
      </c>
      <c r="E51" s="79" t="s">
        <v>136</v>
      </c>
      <c r="F51" s="146" t="s">
        <v>119</v>
      </c>
      <c r="G51" s="147"/>
      <c r="H51" s="86">
        <f>(C51/100)</f>
        <v>0</v>
      </c>
      <c r="I51" s="167">
        <f>J50</f>
        <v>5222.1398859696965</v>
      </c>
      <c r="J51" s="104">
        <f>(+J50*H51)</f>
        <v>0</v>
      </c>
      <c r="K51" s="99">
        <f>J51/V$58</f>
        <v>0</v>
      </c>
      <c r="M51" s="123"/>
      <c r="N51" s="26"/>
      <c r="O51" s="26"/>
      <c r="P51" s="26"/>
      <c r="Q51" s="26"/>
      <c r="R51" s="26"/>
      <c r="S51" s="26"/>
      <c r="T51" s="26"/>
      <c r="U51" s="26"/>
      <c r="V51" s="26"/>
      <c r="W51" s="27"/>
    </row>
    <row r="52" spans="1:23" ht="13.5">
      <c r="A52" s="123"/>
      <c r="B52" s="154"/>
      <c r="C52" s="102" t="s">
        <v>84</v>
      </c>
      <c r="D52" s="74"/>
      <c r="E52" s="74"/>
      <c r="F52" s="82"/>
      <c r="G52" s="26"/>
      <c r="H52" s="86"/>
      <c r="I52" s="83"/>
      <c r="J52" s="104"/>
      <c r="K52" s="158"/>
      <c r="M52" s="123"/>
      <c r="N52" s="26"/>
      <c r="O52" s="26"/>
      <c r="P52" s="26"/>
      <c r="Q52" s="26"/>
      <c r="R52" s="26"/>
      <c r="S52" s="26"/>
      <c r="T52" s="26"/>
      <c r="U52" s="26"/>
      <c r="V52" s="26"/>
      <c r="W52" s="27"/>
    </row>
    <row r="53" spans="1:23" ht="20.25">
      <c r="A53" s="123"/>
      <c r="B53" s="154"/>
      <c r="C53" s="102" t="s">
        <v>84</v>
      </c>
      <c r="D53" s="74"/>
      <c r="E53" s="79" t="s">
        <v>137</v>
      </c>
      <c r="F53" s="146" t="s">
        <v>138</v>
      </c>
      <c r="G53" s="26"/>
      <c r="H53" s="86"/>
      <c r="I53" s="74"/>
      <c r="J53" s="104">
        <f>SUM(J50:J51)</f>
        <v>5222.1398859696965</v>
      </c>
      <c r="K53" s="158"/>
      <c r="M53" s="123"/>
      <c r="N53" s="26"/>
      <c r="O53" s="26"/>
      <c r="P53" s="26"/>
      <c r="Q53" s="168" t="s">
        <v>139</v>
      </c>
      <c r="R53" s="168"/>
      <c r="S53" s="168"/>
      <c r="T53" s="168"/>
      <c r="U53" s="168"/>
      <c r="V53" s="168"/>
      <c r="W53" s="27"/>
    </row>
    <row r="54" spans="1:23" ht="13.5">
      <c r="A54" s="123"/>
      <c r="B54" s="154"/>
      <c r="C54" s="102">
        <v>12</v>
      </c>
      <c r="D54" s="61" t="s">
        <v>3</v>
      </c>
      <c r="E54" s="79" t="s">
        <v>140</v>
      </c>
      <c r="F54" s="146" t="s">
        <v>141</v>
      </c>
      <c r="G54" s="147"/>
      <c r="H54" s="86">
        <v>0.12</v>
      </c>
      <c r="I54" s="167">
        <f>J53</f>
        <v>5222.1398859696965</v>
      </c>
      <c r="J54" s="104">
        <f>(+J53*H54)</f>
        <v>626.6567863163635</v>
      </c>
      <c r="K54" s="99">
        <f>J54/V$58</f>
        <v>0.06189176366454847</v>
      </c>
      <c r="M54" s="123"/>
      <c r="N54" s="26"/>
      <c r="O54" s="26"/>
      <c r="P54" s="26"/>
      <c r="Q54" s="169"/>
      <c r="R54" s="170"/>
      <c r="S54" s="170"/>
      <c r="T54" s="170"/>
      <c r="U54" s="170"/>
      <c r="V54" s="170"/>
      <c r="W54" s="27"/>
    </row>
    <row r="55" spans="1:23" ht="13.5">
      <c r="A55" s="123"/>
      <c r="B55" s="154"/>
      <c r="C55" s="102" t="s">
        <v>84</v>
      </c>
      <c r="D55" s="74"/>
      <c r="E55" s="74"/>
      <c r="F55" s="82"/>
      <c r="G55" s="26"/>
      <c r="H55" s="86"/>
      <c r="I55" s="74"/>
      <c r="J55" s="104"/>
      <c r="K55" s="158"/>
      <c r="M55" s="123"/>
      <c r="N55" s="26"/>
      <c r="O55" s="26"/>
      <c r="P55" s="26"/>
      <c r="Q55" s="171" t="s">
        <v>142</v>
      </c>
      <c r="R55" s="172" t="s">
        <v>143</v>
      </c>
      <c r="S55" s="173"/>
      <c r="T55" s="173"/>
      <c r="U55" s="173"/>
      <c r="V55" s="174">
        <f>C10*V49</f>
        <v>3730.8193111079036</v>
      </c>
      <c r="W55" s="175">
        <f>V55/V58</f>
        <v>0.36847440595920083</v>
      </c>
    </row>
    <row r="56" spans="1:23" ht="13.5">
      <c r="A56" s="123"/>
      <c r="B56" s="154"/>
      <c r="C56" s="102" t="s">
        <v>84</v>
      </c>
      <c r="D56" s="74"/>
      <c r="E56" s="79" t="s">
        <v>144</v>
      </c>
      <c r="F56" s="146" t="s">
        <v>145</v>
      </c>
      <c r="G56" s="26"/>
      <c r="H56" s="86"/>
      <c r="I56" s="74"/>
      <c r="J56" s="104">
        <f>SUM(J53:J54)</f>
        <v>5848.79667228606</v>
      </c>
      <c r="K56" s="158"/>
      <c r="M56" s="123"/>
      <c r="N56" s="26"/>
      <c r="O56" s="26"/>
      <c r="P56" s="26"/>
      <c r="Q56" s="176" t="s">
        <v>146</v>
      </c>
      <c r="R56" s="80" t="s">
        <v>147</v>
      </c>
      <c r="S56" s="26"/>
      <c r="T56" s="26"/>
      <c r="U56" s="80"/>
      <c r="V56" s="177">
        <f>J59</f>
        <v>6394.22397757304</v>
      </c>
      <c r="W56" s="175">
        <f>V56/V58</f>
        <v>0.6315255940407992</v>
      </c>
    </row>
    <row r="57" spans="1:23" ht="15">
      <c r="A57" s="123"/>
      <c r="B57" s="154"/>
      <c r="C57" s="102">
        <v>8.53</v>
      </c>
      <c r="D57" s="61" t="s">
        <v>3</v>
      </c>
      <c r="E57" s="79" t="s">
        <v>148</v>
      </c>
      <c r="F57" s="146" t="s">
        <v>130</v>
      </c>
      <c r="G57" s="147"/>
      <c r="H57" s="86">
        <v>0.0853</v>
      </c>
      <c r="I57" s="74"/>
      <c r="J57" s="104">
        <f>(+J59*H57)</f>
        <v>545.4273052869803</v>
      </c>
      <c r="K57" s="99">
        <f>J57/V$58</f>
        <v>0.05386913317168017</v>
      </c>
      <c r="M57" s="123"/>
      <c r="N57" s="26"/>
      <c r="O57" s="26"/>
      <c r="P57" s="26"/>
      <c r="Q57" s="178" t="s">
        <v>149</v>
      </c>
      <c r="R57" s="179" t="s">
        <v>150</v>
      </c>
      <c r="S57" s="180"/>
      <c r="T57" s="180"/>
      <c r="U57" s="179"/>
      <c r="V57" s="181">
        <f>V58/C10</f>
        <v>5.886653074814502</v>
      </c>
      <c r="W57" s="182"/>
    </row>
    <row r="58" spans="1:23" ht="13.5">
      <c r="A58" s="123"/>
      <c r="B58" s="154"/>
      <c r="C58" s="102" t="s">
        <v>84</v>
      </c>
      <c r="D58" s="74"/>
      <c r="E58" s="74"/>
      <c r="F58" s="82"/>
      <c r="G58" s="26"/>
      <c r="H58" s="74"/>
      <c r="I58" s="74"/>
      <c r="J58" s="104"/>
      <c r="K58" s="158"/>
      <c r="M58" s="123"/>
      <c r="N58" s="26"/>
      <c r="O58" s="26"/>
      <c r="P58" s="26"/>
      <c r="Q58" s="183" t="s">
        <v>151</v>
      </c>
      <c r="R58" s="30" t="s">
        <v>152</v>
      </c>
      <c r="S58" s="23"/>
      <c r="T58" s="23"/>
      <c r="U58" s="30"/>
      <c r="V58" s="184">
        <f>SUM(V55:V56)</f>
        <v>10125.043288680943</v>
      </c>
      <c r="W58" s="185"/>
    </row>
    <row r="59" spans="1:23" ht="13.5">
      <c r="A59" s="186"/>
      <c r="B59" s="187"/>
      <c r="C59" s="188" t="s">
        <v>84</v>
      </c>
      <c r="D59" s="189"/>
      <c r="E59" s="190" t="s">
        <v>153</v>
      </c>
      <c r="F59" s="191" t="s">
        <v>154</v>
      </c>
      <c r="G59" s="192"/>
      <c r="H59" s="192"/>
      <c r="I59" s="192"/>
      <c r="J59" s="193">
        <f>J56/(1-H57)</f>
        <v>6394.22397757304</v>
      </c>
      <c r="K59" s="194">
        <f>J59/V$58</f>
        <v>0.6315255940407992</v>
      </c>
      <c r="M59" s="186"/>
      <c r="N59" s="195"/>
      <c r="O59" s="195"/>
      <c r="P59" s="195"/>
      <c r="Q59" s="196"/>
      <c r="R59" s="197"/>
      <c r="S59" s="198"/>
      <c r="T59" s="198"/>
      <c r="U59" s="197"/>
      <c r="V59" s="199"/>
      <c r="W59" s="200">
        <f>SUM(W55:W58)</f>
        <v>1</v>
      </c>
    </row>
    <row r="61" spans="1:13" ht="15">
      <c r="A61" s="201" t="s">
        <v>155</v>
      </c>
      <c r="G61" s="202"/>
      <c r="M61" s="201"/>
    </row>
    <row r="62" spans="1:19" ht="12">
      <c r="A62" s="202" t="s">
        <v>156</v>
      </c>
      <c r="F62" s="203"/>
      <c r="S62" s="202"/>
    </row>
    <row r="63" spans="1:14" ht="16.5">
      <c r="A63" s="204" t="s">
        <v>157</v>
      </c>
      <c r="B63" s="204"/>
      <c r="C63" s="205" t="s">
        <v>158</v>
      </c>
      <c r="D63" s="204"/>
      <c r="E63" s="204"/>
      <c r="F63" s="204"/>
      <c r="G63" s="204"/>
      <c r="H63" s="204"/>
      <c r="I63" s="204"/>
      <c r="J63" s="204"/>
      <c r="K63" s="206"/>
      <c r="L63" s="206"/>
      <c r="M63" s="206"/>
      <c r="N63" s="206"/>
    </row>
    <row r="64" spans="1:14" ht="15.75">
      <c r="A64" s="207" t="s">
        <v>159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6"/>
      <c r="L64" s="206"/>
      <c r="M64" s="206"/>
      <c r="N64" s="206"/>
    </row>
    <row r="65" spans="1:14" ht="15.75">
      <c r="A65" s="208" t="s">
        <v>160</v>
      </c>
      <c r="B65" s="207"/>
      <c r="C65" s="207"/>
      <c r="D65" s="207"/>
      <c r="E65" s="207"/>
      <c r="F65" s="207"/>
      <c r="G65" s="207"/>
      <c r="H65" s="207"/>
      <c r="I65" s="207"/>
      <c r="J65" s="207"/>
      <c r="K65" s="206"/>
      <c r="L65" s="206"/>
      <c r="M65" s="206"/>
      <c r="N65" s="206"/>
    </row>
    <row r="66" spans="1:14" ht="16.5">
      <c r="A66" s="208" t="s">
        <v>161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6"/>
      <c r="L66" s="206"/>
      <c r="M66" s="206"/>
      <c r="N66" s="206"/>
    </row>
    <row r="67" spans="1:7" ht="15.75">
      <c r="A67" s="209" t="s">
        <v>162</v>
      </c>
      <c r="B67" s="209"/>
      <c r="C67" s="209"/>
      <c r="D67" s="209"/>
      <c r="E67" s="209"/>
      <c r="F67" s="209"/>
      <c r="G67" s="210"/>
    </row>
    <row r="93" ht="2.25" customHeight="1"/>
    <row r="94" ht="12.75" customHeight="1"/>
    <row r="95" ht="0.75" customHeight="1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</sheetData>
  <sheetProtection selectLockedCells="1" selectUnlockedCells="1"/>
  <mergeCells count="13">
    <mergeCell ref="M1:W1"/>
    <mergeCell ref="A2:K2"/>
    <mergeCell ref="M2:V2"/>
    <mergeCell ref="A3:J3"/>
    <mergeCell ref="M3:V3"/>
    <mergeCell ref="A5:J5"/>
    <mergeCell ref="E8:F8"/>
    <mergeCell ref="R11:S11"/>
    <mergeCell ref="M33:V33"/>
    <mergeCell ref="R36:S36"/>
    <mergeCell ref="A41:J41"/>
    <mergeCell ref="F44:G44"/>
    <mergeCell ref="Q53:V53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2019-12-12T18:04:52Z</cp:lastPrinted>
  <dcterms:created xsi:type="dcterms:W3CDTF">1998-06-22T18:58:18Z</dcterms:created>
  <dcterms:modified xsi:type="dcterms:W3CDTF">2020-01-09T18:09:32Z</dcterms:modified>
  <cp:category/>
  <cp:version/>
  <cp:contentType/>
  <cp:contentStatus/>
  <cp:revision>12</cp:revision>
</cp:coreProperties>
</file>