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0"/>
  </bookViews>
  <sheets>
    <sheet name="ORÇAMENTO" sheetId="1" r:id="rId1"/>
    <sheet name="CRONOGRAMA" sheetId="2" r:id="rId2"/>
    <sheet name="BDI" sheetId="3" r:id="rId3"/>
  </sheets>
  <definedNames>
    <definedName name="_xlnm.Print_Area" localSheetId="2">'BDI'!$A$1:$K$40</definedName>
    <definedName name="_xlnm.Print_Area" localSheetId="1">'CRONOGRAMA'!$A$1:$K$25</definedName>
    <definedName name="_xlnm.Print_Area" localSheetId="0">'ORÇAMENTO'!$A$1:$I$86</definedName>
    <definedName name="_xlnm.Print_Titles" localSheetId="1">'CRONOGRAMA'!$1:$14</definedName>
    <definedName name="_xlnm.Print_Titles" localSheetId="0">'ORÇAMENTO'!$1:$14</definedName>
  </definedNames>
  <calcPr fullCalcOnLoad="1"/>
</workbook>
</file>

<file path=xl/sharedStrings.xml><?xml version="1.0" encoding="utf-8"?>
<sst xmlns="http://schemas.openxmlformats.org/spreadsheetml/2006/main" count="278" uniqueCount="217">
  <si>
    <t>1.1</t>
  </si>
  <si>
    <t>ITEM</t>
  </si>
  <si>
    <t>COBERTURA</t>
  </si>
  <si>
    <t>TOTAL</t>
  </si>
  <si>
    <t>m2</t>
  </si>
  <si>
    <t>kg</t>
  </si>
  <si>
    <t>QUANT.</t>
  </si>
  <si>
    <t>UNID.</t>
  </si>
  <si>
    <t>m3</t>
  </si>
  <si>
    <t>Apiloamento de fundo de vala</t>
  </si>
  <si>
    <t>PREFEITURA  DE PATOS DE MINAS</t>
  </si>
  <si>
    <t>FUNDAÇÃO</t>
  </si>
  <si>
    <t>2.1</t>
  </si>
  <si>
    <t>Escavação manual de vala</t>
  </si>
  <si>
    <t xml:space="preserve">DESCRIÇÃO </t>
  </si>
  <si>
    <t>Regularização de fundo de vala com concreto fck&gt;=11 MPa</t>
  </si>
  <si>
    <t>Forma de tabua de madeira</t>
  </si>
  <si>
    <t>Reaterro compactado</t>
  </si>
  <si>
    <t xml:space="preserve">COBERTURA </t>
  </si>
  <si>
    <t>un</t>
  </si>
  <si>
    <t>2.2</t>
  </si>
  <si>
    <t>3.1</t>
  </si>
  <si>
    <t xml:space="preserve">Fornecimento e instalação de placa de obra em chapa galvanizada de 3x1,50 m </t>
  </si>
  <si>
    <t>74209/1</t>
  </si>
  <si>
    <t>Perfuração e concretagem  de estaca broca diam. 30 cm</t>
  </si>
  <si>
    <t>m</t>
  </si>
  <si>
    <t>74254/2</t>
  </si>
  <si>
    <t>SINAPI</t>
  </si>
  <si>
    <t>SERVIÇOS PRELIMINARES</t>
  </si>
  <si>
    <t>1.2</t>
  </si>
  <si>
    <t>Retirada de postes de concreto h=10 m</t>
  </si>
  <si>
    <t>4.1</t>
  </si>
  <si>
    <t>4.2</t>
  </si>
  <si>
    <t>4.3</t>
  </si>
  <si>
    <t>4.4</t>
  </si>
  <si>
    <t>SERVIÇOS A EXECUTAR</t>
  </si>
  <si>
    <t xml:space="preserve">DISCRIMINAÇÃO  </t>
  </si>
  <si>
    <t xml:space="preserve">VALOR DOS  </t>
  </si>
  <si>
    <t>PESO</t>
  </si>
  <si>
    <t>MÊS -  1</t>
  </si>
  <si>
    <t>MÊS -  2</t>
  </si>
  <si>
    <t>MÊS -  4</t>
  </si>
  <si>
    <t>MÊS -  5</t>
  </si>
  <si>
    <t>MÊS -  6</t>
  </si>
  <si>
    <t>DE SERVIÇOS</t>
  </si>
  <si>
    <t>SERVIÇOS (R$)</t>
  </si>
  <si>
    <t>%</t>
  </si>
  <si>
    <t>SIMPL.%</t>
  </si>
  <si>
    <t>ACUM. %</t>
  </si>
  <si>
    <t>TOTAL (%)</t>
  </si>
  <si>
    <t>TOTAL (R$)</t>
  </si>
  <si>
    <t>Portões de tela de arame galvanizado de 1,00 x 2,00 m</t>
  </si>
  <si>
    <t>CCU</t>
  </si>
  <si>
    <t>cj</t>
  </si>
  <si>
    <t>Substituição de tabelas de basquete (2 unidades)</t>
  </si>
  <si>
    <t>Pintura de mureta de alvenaria com latex acrilico, 2 demãos</t>
  </si>
  <si>
    <t>73954/2</t>
  </si>
  <si>
    <t>74245/1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</si>
  <si>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</si>
  <si>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</si>
  <si>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</si>
  <si>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</si>
  <si>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</si>
  <si>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</si>
  <si>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</si>
  <si>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</si>
  <si>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</si>
  <si>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</si>
  <si>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</si>
  <si>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</si>
  <si>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</si>
  <si>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</si>
  <si>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</si>
  <si>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</si>
  <si>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</si>
  <si>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</si>
  <si>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</si>
  <si>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</si>
  <si>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</si>
  <si>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3.2</t>
  </si>
  <si>
    <t>73972/2</t>
  </si>
  <si>
    <t>Fornecimento de concreto fck&gt;= 20 MPa, preparo mecânico</t>
  </si>
  <si>
    <t>74157/4</t>
  </si>
  <si>
    <t>Lançamento de concreto em fundação</t>
  </si>
  <si>
    <t xml:space="preserve">PLANILHA ORÇAMENTÁRIA </t>
  </si>
  <si>
    <t xml:space="preserve">PROF. RESP.: MARIA IGNÊS SILVÉRIO                     </t>
  </si>
  <si>
    <t>CREA: MG-30.465/D</t>
  </si>
  <si>
    <t>CODIGO</t>
  </si>
  <si>
    <t>PREÇO SEM BDI</t>
  </si>
  <si>
    <t>PREÇO COM BDI</t>
  </si>
  <si>
    <t>UNITÁRIO</t>
  </si>
  <si>
    <t>Sub Total 1</t>
  </si>
  <si>
    <t>73907/7</t>
  </si>
  <si>
    <t>Armação com aço CA-50</t>
  </si>
  <si>
    <t>73942/2</t>
  </si>
  <si>
    <t>Armação com aço CA 60</t>
  </si>
  <si>
    <t>73964/4</t>
  </si>
  <si>
    <t>Sub Total 2</t>
  </si>
  <si>
    <t>TOTAL GERAL</t>
  </si>
  <si>
    <t>CRONOGRAMA FISICO-FINANCEIRO</t>
  </si>
  <si>
    <t>3.3</t>
  </si>
  <si>
    <t>Calha de chapa galvanizada # 24 - 60 cm</t>
  </si>
  <si>
    <t>3.4</t>
  </si>
  <si>
    <t>REFERÊNCIA DE PREÇOS: TABELA SINAPI</t>
  </si>
  <si>
    <t xml:space="preserve"> REF. : Jan/2012</t>
  </si>
  <si>
    <t>Secretaria  Municipal de Planejamento Urbano e Desenvolvimento Economico</t>
  </si>
  <si>
    <t>5.1</t>
  </si>
  <si>
    <t>5.2</t>
  </si>
  <si>
    <t>5.3</t>
  </si>
  <si>
    <t>5.4</t>
  </si>
  <si>
    <t>5.5</t>
  </si>
  <si>
    <t>5.6</t>
  </si>
  <si>
    <t>5.7</t>
  </si>
  <si>
    <t>Escavação manual de vala em material de 1ª categoria, profundidade até     1,50 m,</t>
  </si>
  <si>
    <t xml:space="preserve">Estaca broca diam. 20 cm em concreto fck&gt;=15 MPa </t>
  </si>
  <si>
    <t>Apiloamento de fundo de vala, com soquete</t>
  </si>
  <si>
    <t>Concreto ciclópico 1:3:5 c/ 30% de pedra de mão</t>
  </si>
  <si>
    <t>3.5</t>
  </si>
  <si>
    <t>Alvenaria em bloco de concreto 40x20x20 cm e = 20 cm</t>
  </si>
  <si>
    <t>3.6</t>
  </si>
  <si>
    <t>3.7</t>
  </si>
  <si>
    <t>3.8</t>
  </si>
  <si>
    <t>3.9</t>
  </si>
  <si>
    <t>3.10</t>
  </si>
  <si>
    <t xml:space="preserve">Reaterro compactado </t>
  </si>
  <si>
    <t>3.11</t>
  </si>
  <si>
    <t>3.12</t>
  </si>
  <si>
    <t>Chapisco com argamassa de cimento e areia 1:3</t>
  </si>
  <si>
    <t>3.13</t>
  </si>
  <si>
    <t>3.14</t>
  </si>
  <si>
    <t>Sub-total 3</t>
  </si>
  <si>
    <t>Sub-total 4</t>
  </si>
  <si>
    <t>PROGRAMA : MODERNIZAÇÃO DE INFRA ESTRUTURA ESPORTIVA -  ESPORTE E LAZER NA CIDADE</t>
  </si>
  <si>
    <t>OBRA : COBERTURA E REFORMA DE QUADRA POLIESPORTIVA</t>
  </si>
  <si>
    <t>LOCAL: BAIRRO PLANALTO - PATOS DE MINAS/MG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</si>
  <si>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</si>
  <si>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</si>
  <si>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</si>
  <si>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</si>
  <si>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</si>
  <si>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</si>
  <si>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</si>
  <si>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</si>
  <si>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</si>
  <si>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</si>
  <si>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Sub Total 2.1</t>
  </si>
  <si>
    <t>BDI</t>
  </si>
  <si>
    <t>2.2.1</t>
  </si>
  <si>
    <t>2.2.2</t>
  </si>
  <si>
    <t>2.2.4</t>
  </si>
  <si>
    <t>Sub Total 2.2</t>
  </si>
  <si>
    <t xml:space="preserve">Estrutura metálica em aço estrutural </t>
  </si>
  <si>
    <t>73970/1</t>
  </si>
  <si>
    <t>75381/1</t>
  </si>
  <si>
    <t>Cobertura c/ telha de chapa metálica galvanizada trapezoidal de 0,50 mm, inclusive cumeeira</t>
  </si>
  <si>
    <t>72105 (proporcional)</t>
  </si>
  <si>
    <t>EXECUÇÃO DE ARQUIBANCADA</t>
  </si>
  <si>
    <t>Carga, transporte e descarga mecanica DMT=5 km</t>
  </si>
  <si>
    <t>Lastro de concreto 1:3:5, espessura de 6 cm</t>
  </si>
  <si>
    <t>Degraus de tijolinho maciço de 20x10x5 cm</t>
  </si>
  <si>
    <t>Revestimento de  arquibancada , com argamassa de cimento e areia 1:4, espes. 2 cm</t>
  </si>
  <si>
    <t>Pintura com  tinta para piso, 2 demãos</t>
  </si>
  <si>
    <t>74156/3</t>
  </si>
  <si>
    <t>74009/1</t>
  </si>
  <si>
    <t>74140/2</t>
  </si>
  <si>
    <t>73904/2</t>
  </si>
  <si>
    <t>73928/2</t>
  </si>
  <si>
    <t>73927/2</t>
  </si>
  <si>
    <t>73481</t>
  </si>
  <si>
    <t>73361</t>
  </si>
  <si>
    <t>6110</t>
  </si>
  <si>
    <t>Conjunto de traves para futsal pintadas, inclusive rede</t>
  </si>
  <si>
    <t>Pintura de piso com tinta acrilica</t>
  </si>
  <si>
    <t>Demarcação de faixas com tinta acrilica</t>
  </si>
  <si>
    <t>Pintura em esmalte sintetico em estrutura do alambrado, utilizando revolver/compressor, duas demãos</t>
  </si>
  <si>
    <t>74145/1 - 74064/2</t>
  </si>
  <si>
    <t>Rufo de chapa galvanizada #24 - 15 cm</t>
  </si>
  <si>
    <t>2.2.5</t>
  </si>
  <si>
    <t>23744/1 (N)</t>
  </si>
  <si>
    <t>INSTALAÇÕES ELETRICAS</t>
  </si>
  <si>
    <t>Eletroduto de PVC rigido roscavel, diâmetro de:</t>
  </si>
  <si>
    <t>- 1" (25 mm)</t>
  </si>
  <si>
    <t>- 3/4" (20 mm)</t>
  </si>
  <si>
    <t>74242/1</t>
  </si>
  <si>
    <t>Condulete em liga de aluminio fundido de 1" tipo "T"</t>
  </si>
  <si>
    <t>73861/21</t>
  </si>
  <si>
    <t>- tipo T</t>
  </si>
  <si>
    <t>Condulete em liga de aluminio fundido de 3/4" :</t>
  </si>
  <si>
    <t>- tipo C</t>
  </si>
  <si>
    <t>- tipo LL</t>
  </si>
  <si>
    <t>73861/20</t>
  </si>
  <si>
    <t>73861/5</t>
  </si>
  <si>
    <t>73861/14</t>
  </si>
  <si>
    <t>74246/1</t>
  </si>
  <si>
    <t>Refletor retangular fechado com lampada vapor mercurio de 400 W, completo</t>
  </si>
  <si>
    <t>DIVERSOS</t>
  </si>
  <si>
    <t>Piso  em concreto magro 1:3:5, espessura  de 5 cm regularizado para passeio e passarela de entrada</t>
  </si>
  <si>
    <t>Pintura de guarda corpo com esmalte sintetico, 2 demãos</t>
  </si>
  <si>
    <t>5.8</t>
  </si>
  <si>
    <t>74195/1</t>
  </si>
  <si>
    <t>Guarda corpo com corrimão metalico</t>
  </si>
  <si>
    <t>Sub Total 5</t>
  </si>
  <si>
    <t>68672/5</t>
  </si>
  <si>
    <t>Substituição de tela nº 12 # 5 cm em alambrado</t>
  </si>
  <si>
    <t>73764/4</t>
  </si>
  <si>
    <t>5.9</t>
  </si>
  <si>
    <t>5.10</t>
  </si>
  <si>
    <t>Pavimentação em blocos intertravados de concreto, esp. 6,5 cm, fck 35 MPa, assentados sobre colchão de areia, inclusive meio fio de jardim</t>
  </si>
  <si>
    <t>MÊS - 3</t>
  </si>
  <si>
    <t>CONTRATO: 0373.113-30/2011</t>
  </si>
  <si>
    <t>Secretaria Municipal de Planejamento Urbano e Desenvolvimento Economico</t>
  </si>
  <si>
    <t>74116/1</t>
  </si>
  <si>
    <t>Fio flexivel com isolamento de 4 mm2</t>
  </si>
  <si>
    <t>4.5</t>
  </si>
  <si>
    <t>DATA: 06/06/2012</t>
  </si>
  <si>
    <t>ART Nº :1-41005958</t>
  </si>
  <si>
    <t>73998/6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</si>
</sst>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R$ &quot;#,##0.00"/>
    <numFmt numFmtId="182" formatCode="0.000%"/>
    <numFmt numFmtId="183" formatCode="_(* #.##0.0000_);_(* \(#.##0.0000\);_(* &quot;-&quot;??_);_(@_)"/>
    <numFmt numFmtId="184" formatCode="0.0%"/>
    <numFmt numFmtId="185" formatCode="#,##0.000"/>
    <numFmt numFmtId="186" formatCode="#,##0.0000"/>
    <numFmt numFmtId="187" formatCode="0.000"/>
    <numFmt numFmtId="188" formatCode="0.0000"/>
    <numFmt numFmtId="189" formatCode="dd/mm/yy"/>
    <numFmt numFmtId="190" formatCode="0.0"/>
    <numFmt numFmtId="191" formatCode="_(* #,##0.00000_);_(* \(#,##0.00000\);_(* &quot;-&quot;??_);_(@_)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18"/>
      <name val="Arial"/>
      <family val="2"/>
    </font>
    <font>
      <sz val="10"/>
      <color indexed="48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" fontId="12" fillId="2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170" fontId="15" fillId="2" borderId="1" xfId="17" applyFont="1" applyFill="1" applyBorder="1" applyAlignment="1" applyProtection="1">
      <alignment vertical="center"/>
      <protection/>
    </xf>
    <xf numFmtId="170" fontId="15" fillId="2" borderId="2" xfId="17" applyFont="1" applyFill="1" applyBorder="1" applyAlignment="1" applyProtection="1">
      <alignment vertical="center"/>
      <protection/>
    </xf>
    <xf numFmtId="170" fontId="15" fillId="2" borderId="1" xfId="17" applyFont="1" applyFill="1" applyBorder="1" applyAlignment="1" applyProtection="1">
      <alignment horizontal="left" vertical="center"/>
      <protection/>
    </xf>
    <xf numFmtId="170" fontId="15" fillId="2" borderId="2" xfId="17" applyFont="1" applyFill="1" applyBorder="1" applyAlignment="1" applyProtection="1">
      <alignment horizontal="left" vertical="center"/>
      <protection/>
    </xf>
    <xf numFmtId="170" fontId="15" fillId="2" borderId="3" xfId="17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70" fontId="4" fillId="2" borderId="4" xfId="17" applyFont="1" applyFill="1" applyBorder="1" applyAlignment="1" applyProtection="1">
      <alignment vertical="center"/>
      <protection/>
    </xf>
    <xf numFmtId="170" fontId="4" fillId="2" borderId="1" xfId="17" applyFont="1" applyFill="1" applyBorder="1" applyAlignment="1" applyProtection="1">
      <alignment vertical="center"/>
      <protection/>
    </xf>
    <xf numFmtId="170" fontId="4" fillId="2" borderId="2" xfId="17" applyFont="1" applyFill="1" applyBorder="1" applyAlignment="1" applyProtection="1">
      <alignment vertical="center"/>
      <protection/>
    </xf>
    <xf numFmtId="4" fontId="14" fillId="2" borderId="2" xfId="0" applyNumberFormat="1" applyFont="1" applyFill="1" applyBorder="1" applyAlignment="1" applyProtection="1">
      <alignment vertical="center"/>
      <protection/>
    </xf>
    <xf numFmtId="170" fontId="15" fillId="2" borderId="5" xfId="17" applyFont="1" applyFill="1" applyBorder="1" applyAlignment="1" applyProtection="1">
      <alignment horizontal="left" vertical="center"/>
      <protection/>
    </xf>
    <xf numFmtId="170" fontId="15" fillId="2" borderId="6" xfId="17" applyFont="1" applyFill="1" applyBorder="1" applyAlignment="1" applyProtection="1">
      <alignment horizontal="left" vertical="center"/>
      <protection/>
    </xf>
    <xf numFmtId="170" fontId="15" fillId="2" borderId="7" xfId="17" applyFont="1" applyFill="1" applyBorder="1" applyAlignment="1" applyProtection="1">
      <alignment horizontal="left" vertical="center"/>
      <protection/>
    </xf>
    <xf numFmtId="4" fontId="15" fillId="2" borderId="1" xfId="0" applyNumberFormat="1" applyFont="1" applyFill="1" applyBorder="1" applyAlignment="1" applyProtection="1">
      <alignment vertical="center"/>
      <protection/>
    </xf>
    <xf numFmtId="4" fontId="15" fillId="2" borderId="3" xfId="0" applyNumberFormat="1" applyFont="1" applyFill="1" applyBorder="1" applyAlignment="1" applyProtection="1">
      <alignment vertical="center"/>
      <protection/>
    </xf>
    <xf numFmtId="4" fontId="15" fillId="2" borderId="2" xfId="0" applyNumberFormat="1" applyFont="1" applyFill="1" applyBorder="1" applyAlignment="1" applyProtection="1">
      <alignment vertical="center"/>
      <protection/>
    </xf>
    <xf numFmtId="4" fontId="15" fillId="2" borderId="5" xfId="0" applyNumberFormat="1" applyFont="1" applyFill="1" applyBorder="1" applyAlignment="1" applyProtection="1">
      <alignment/>
      <protection/>
    </xf>
    <xf numFmtId="4" fontId="15" fillId="2" borderId="6" xfId="0" applyNumberFormat="1" applyFont="1" applyFill="1" applyBorder="1" applyAlignment="1" applyProtection="1">
      <alignment/>
      <protection/>
    </xf>
    <xf numFmtId="4" fontId="15" fillId="2" borderId="0" xfId="0" applyNumberFormat="1" applyFont="1" applyFill="1" applyBorder="1" applyAlignment="1" applyProtection="1">
      <alignment/>
      <protection/>
    </xf>
    <xf numFmtId="4" fontId="15" fillId="2" borderId="6" xfId="0" applyNumberFormat="1" applyFont="1" applyFill="1" applyBorder="1" applyAlignment="1" applyProtection="1">
      <alignment horizontal="right"/>
      <protection/>
    </xf>
    <xf numFmtId="189" fontId="15" fillId="2" borderId="6" xfId="0" applyNumberFormat="1" applyFont="1" applyFill="1" applyBorder="1" applyAlignment="1" applyProtection="1">
      <alignment/>
      <protection/>
    </xf>
    <xf numFmtId="170" fontId="9" fillId="2" borderId="4" xfId="17" applyFont="1" applyFill="1" applyBorder="1" applyAlignment="1" applyProtection="1">
      <alignment vertical="top"/>
      <protection/>
    </xf>
    <xf numFmtId="170" fontId="4" fillId="2" borderId="4" xfId="17" applyFont="1" applyFill="1" applyBorder="1" applyAlignment="1" applyProtection="1">
      <alignment vertical="top"/>
      <protection/>
    </xf>
    <xf numFmtId="170" fontId="4" fillId="2" borderId="1" xfId="17" applyFont="1" applyFill="1" applyBorder="1" applyAlignment="1" applyProtection="1">
      <alignment vertical="top"/>
      <protection/>
    </xf>
    <xf numFmtId="170" fontId="4" fillId="2" borderId="2" xfId="17" applyFont="1" applyFill="1" applyBorder="1" applyAlignment="1" applyProtection="1">
      <alignment vertical="top"/>
      <protection/>
    </xf>
    <xf numFmtId="170" fontId="4" fillId="2" borderId="3" xfId="17" applyFont="1" applyFill="1" applyBorder="1" applyAlignment="1" applyProtection="1">
      <alignment vertical="top"/>
      <protection/>
    </xf>
    <xf numFmtId="4" fontId="15" fillId="2" borderId="2" xfId="0" applyNumberFormat="1" applyFont="1" applyFill="1" applyBorder="1" applyAlignment="1" applyProtection="1">
      <alignment vertical="top"/>
      <protection/>
    </xf>
    <xf numFmtId="4" fontId="15" fillId="2" borderId="3" xfId="0" applyNumberFormat="1" applyFont="1" applyFill="1" applyBorder="1" applyAlignment="1" applyProtection="1">
      <alignment vertical="top"/>
      <protection/>
    </xf>
    <xf numFmtId="170" fontId="15" fillId="2" borderId="1" xfId="17" applyFont="1" applyFill="1" applyBorder="1" applyAlignment="1" applyProtection="1">
      <alignment vertical="top"/>
      <protection/>
    </xf>
    <xf numFmtId="170" fontId="15" fillId="2" borderId="2" xfId="17" applyFont="1" applyFill="1" applyBorder="1" applyAlignment="1" applyProtection="1">
      <alignment vertical="top"/>
      <protection/>
    </xf>
    <xf numFmtId="4" fontId="15" fillId="0" borderId="3" xfId="0" applyNumberFormat="1" applyFont="1" applyFill="1" applyBorder="1" applyAlignment="1" applyProtection="1">
      <alignment vertical="top"/>
      <protection/>
    </xf>
    <xf numFmtId="4" fontId="12" fillId="0" borderId="0" xfId="0" applyNumberFormat="1" applyFont="1" applyFill="1" applyAlignment="1" applyProtection="1">
      <alignment horizontal="center" vertical="top"/>
      <protection/>
    </xf>
    <xf numFmtId="4" fontId="12" fillId="0" borderId="2" xfId="0" applyNumberFormat="1" applyFont="1" applyFill="1" applyBorder="1" applyAlignment="1" applyProtection="1">
      <alignment vertical="top"/>
      <protection/>
    </xf>
    <xf numFmtId="170" fontId="15" fillId="0" borderId="1" xfId="17" applyFont="1" applyFill="1" applyBorder="1" applyAlignment="1" applyProtection="1">
      <alignment vertical="center"/>
      <protection/>
    </xf>
    <xf numFmtId="170" fontId="15" fillId="0" borderId="2" xfId="17" applyFont="1" applyFill="1" applyBorder="1" applyAlignment="1" applyProtection="1">
      <alignment vertical="center"/>
      <protection/>
    </xf>
    <xf numFmtId="170" fontId="9" fillId="0" borderId="1" xfId="17" applyFont="1" applyFill="1" applyBorder="1" applyAlignment="1" applyProtection="1">
      <alignment vertical="center"/>
      <protection/>
    </xf>
    <xf numFmtId="10" fontId="9" fillId="0" borderId="3" xfId="20" applyNumberFormat="1" applyFont="1" applyFill="1" applyBorder="1" applyAlignment="1" applyProtection="1">
      <alignment vertic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171" fontId="1" fillId="0" borderId="4" xfId="21" applyFont="1" applyFill="1" applyBorder="1" applyAlignment="1" applyProtection="1">
      <alignment horizontal="center"/>
      <protection/>
    </xf>
    <xf numFmtId="171" fontId="0" fillId="0" borderId="4" xfId="21" applyFont="1" applyFill="1" applyBorder="1" applyAlignment="1" applyProtection="1">
      <alignment/>
      <protection/>
    </xf>
    <xf numFmtId="171" fontId="0" fillId="0" borderId="4" xfId="21" applyFont="1" applyFill="1" applyBorder="1" applyAlignment="1" applyProtection="1">
      <alignment horizontal="center"/>
      <protection/>
    </xf>
    <xf numFmtId="43" fontId="9" fillId="0" borderId="4" xfId="21" applyNumberFormat="1" applyFont="1" applyFill="1" applyBorder="1" applyAlignment="1" applyProtection="1">
      <alignment/>
      <protection/>
    </xf>
    <xf numFmtId="171" fontId="15" fillId="0" borderId="4" xfId="2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 applyProtection="1">
      <alignment vertical="center" wrapText="1"/>
      <protection/>
    </xf>
    <xf numFmtId="0" fontId="0" fillId="0" borderId="4" xfId="0" applyFont="1" applyFill="1" applyBorder="1" applyAlignment="1" applyProtection="1">
      <alignment horizontal="center"/>
      <protection/>
    </xf>
    <xf numFmtId="171" fontId="0" fillId="0" borderId="4" xfId="21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left"/>
      <protection/>
    </xf>
    <xf numFmtId="171" fontId="1" fillId="0" borderId="4" xfId="2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left" vertical="top"/>
      <protection/>
    </xf>
    <xf numFmtId="0" fontId="0" fillId="0" borderId="4" xfId="0" applyFont="1" applyFill="1" applyBorder="1" applyAlignment="1" applyProtection="1">
      <alignment horizontal="right" vertical="top"/>
      <protection/>
    </xf>
    <xf numFmtId="0" fontId="0" fillId="0" borderId="4" xfId="0" applyFont="1" applyFill="1" applyBorder="1" applyAlignment="1" applyProtection="1">
      <alignment horizontal="left" wrapText="1"/>
      <protection/>
    </xf>
    <xf numFmtId="0" fontId="0" fillId="0" borderId="4" xfId="0" applyFont="1" applyFill="1" applyBorder="1" applyAlignment="1" applyProtection="1">
      <alignment horizontal="center" vertical="top"/>
      <protection/>
    </xf>
    <xf numFmtId="4" fontId="1" fillId="0" borderId="4" xfId="0" applyNumberFormat="1" applyFont="1" applyFill="1" applyBorder="1" applyAlignment="1" applyProtection="1">
      <alignment vertical="top" wrapText="1"/>
      <protection/>
    </xf>
    <xf numFmtId="0" fontId="0" fillId="0" borderId="4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right" vertical="top"/>
      <protection/>
    </xf>
    <xf numFmtId="0" fontId="0" fillId="0" borderId="4" xfId="0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left" vertical="top" wrapText="1"/>
      <protection/>
    </xf>
    <xf numFmtId="0" fontId="0" fillId="0" borderId="4" xfId="0" applyFont="1" applyFill="1" applyBorder="1" applyAlignment="1" applyProtection="1">
      <alignment vertical="top" wrapText="1"/>
      <protection/>
    </xf>
    <xf numFmtId="2" fontId="0" fillId="0" borderId="10" xfId="0" applyNumberFormat="1" applyFont="1" applyFill="1" applyBorder="1" applyAlignment="1" applyProtection="1" quotePrefix="1">
      <alignment horizontal="left"/>
      <protection/>
    </xf>
    <xf numFmtId="0" fontId="0" fillId="0" borderId="4" xfId="0" applyFont="1" applyFill="1" applyBorder="1" applyAlignment="1" applyProtection="1">
      <alignment horizontal="justify" vertical="top" wrapText="1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wrapText="1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2" fontId="1" fillId="0" borderId="10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4" xfId="0" applyFont="1" applyFill="1" applyBorder="1" applyAlignment="1" applyProtection="1" quotePrefix="1">
      <alignment/>
      <protection/>
    </xf>
    <xf numFmtId="171" fontId="0" fillId="2" borderId="4" xfId="21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0" fontId="0" fillId="0" borderId="2" xfId="0" applyFont="1" applyFill="1" applyBorder="1" applyAlignment="1" applyProtection="1">
      <alignment horizontal="right" vertical="top"/>
      <protection/>
    </xf>
    <xf numFmtId="4" fontId="1" fillId="0" borderId="2" xfId="0" applyNumberFormat="1" applyFont="1" applyFill="1" applyBorder="1" applyAlignment="1" applyProtection="1">
      <alignment vertical="top" wrapText="1"/>
      <protection/>
    </xf>
    <xf numFmtId="0" fontId="1" fillId="0" borderId="2" xfId="0" applyFont="1" applyFill="1" applyBorder="1" applyAlignment="1" applyProtection="1">
      <alignment horizontal="center"/>
      <protection/>
    </xf>
    <xf numFmtId="171" fontId="1" fillId="0" borderId="2" xfId="21" applyFont="1" applyFill="1" applyBorder="1" applyAlignment="1" applyProtection="1">
      <alignment/>
      <protection/>
    </xf>
    <xf numFmtId="171" fontId="1" fillId="0" borderId="3" xfId="2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2" fontId="11" fillId="0" borderId="0" xfId="19" applyNumberFormat="1" applyProtection="1">
      <alignment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14" fontId="9" fillId="2" borderId="6" xfId="20" applyNumberFormat="1" applyFont="1" applyFill="1" applyBorder="1" applyAlignment="1" applyProtection="1">
      <alignment/>
      <protection/>
    </xf>
    <xf numFmtId="10" fontId="9" fillId="2" borderId="6" xfId="20" applyNumberFormat="1" applyFont="1" applyFill="1" applyBorder="1" applyAlignment="1" applyProtection="1">
      <alignment/>
      <protection/>
    </xf>
    <xf numFmtId="10" fontId="9" fillId="2" borderId="7" xfId="20" applyNumberFormat="1" applyFont="1" applyFill="1" applyBorder="1" applyAlignment="1" applyProtection="1">
      <alignment/>
      <protection/>
    </xf>
    <xf numFmtId="2" fontId="0" fillId="0" borderId="8" xfId="19" applyNumberFormat="1" applyFont="1" applyBorder="1" applyProtection="1">
      <alignment/>
      <protection/>
    </xf>
    <xf numFmtId="2" fontId="0" fillId="0" borderId="5" xfId="19" applyNumberFormat="1" applyFont="1" applyBorder="1" applyProtection="1">
      <alignment/>
      <protection/>
    </xf>
    <xf numFmtId="2" fontId="0" fillId="0" borderId="7" xfId="19" applyNumberFormat="1" applyFont="1" applyBorder="1" applyProtection="1">
      <alignment/>
      <protection/>
    </xf>
    <xf numFmtId="2" fontId="0" fillId="0" borderId="7" xfId="19" applyNumberFormat="1" applyFont="1" applyBorder="1" applyAlignment="1" applyProtection="1">
      <alignment horizontal="center"/>
      <protection/>
    </xf>
    <xf numFmtId="2" fontId="0" fillId="0" borderId="0" xfId="19" applyNumberFormat="1" applyFont="1" applyProtection="1">
      <alignment/>
      <protection/>
    </xf>
    <xf numFmtId="2" fontId="1" fillId="0" borderId="11" xfId="19" applyNumberFormat="1" applyFont="1" applyBorder="1" applyAlignment="1" applyProtection="1">
      <alignment horizontal="center"/>
      <protection/>
    </xf>
    <xf numFmtId="2" fontId="1" fillId="0" borderId="11" xfId="19" applyNumberFormat="1" applyFont="1" applyBorder="1" applyAlignment="1" applyProtection="1">
      <alignment horizontal="centerContinuous"/>
      <protection/>
    </xf>
    <xf numFmtId="2" fontId="1" fillId="2" borderId="5" xfId="19" applyNumberFormat="1" applyFont="1" applyFill="1" applyBorder="1" applyAlignment="1" applyProtection="1">
      <alignment horizontal="centerContinuous"/>
      <protection/>
    </xf>
    <xf numFmtId="2" fontId="1" fillId="2" borderId="7" xfId="19" applyNumberFormat="1" applyFont="1" applyFill="1" applyBorder="1" applyAlignment="1" applyProtection="1">
      <alignment horizontal="centerContinuous"/>
      <protection/>
    </xf>
    <xf numFmtId="2" fontId="1" fillId="3" borderId="5" xfId="19" applyNumberFormat="1" applyFont="1" applyFill="1" applyBorder="1" applyAlignment="1" applyProtection="1">
      <alignment horizontal="centerContinuous"/>
      <protection/>
    </xf>
    <xf numFmtId="2" fontId="1" fillId="3" borderId="7" xfId="19" applyNumberFormat="1" applyFont="1" applyFill="1" applyBorder="1" applyAlignment="1" applyProtection="1">
      <alignment horizontal="centerContinuous"/>
      <protection/>
    </xf>
    <xf numFmtId="2" fontId="1" fillId="0" borderId="12" xfId="19" applyNumberFormat="1" applyFont="1" applyBorder="1" applyAlignment="1" applyProtection="1">
      <alignment horizontal="centerContinuous"/>
      <protection/>
    </xf>
    <xf numFmtId="2" fontId="1" fillId="0" borderId="13" xfId="19" applyNumberFormat="1" applyFont="1" applyBorder="1" applyAlignment="1" applyProtection="1">
      <alignment horizontal="centerContinuous"/>
      <protection/>
    </xf>
    <xf numFmtId="2" fontId="1" fillId="0" borderId="13" xfId="19" applyNumberFormat="1" applyFont="1" applyBorder="1" applyAlignment="1" applyProtection="1">
      <alignment horizontal="center"/>
      <protection/>
    </xf>
    <xf numFmtId="2" fontId="1" fillId="2" borderId="8" xfId="19" applyNumberFormat="1" applyFont="1" applyFill="1" applyBorder="1" applyAlignment="1" applyProtection="1">
      <alignment horizontal="centerContinuous"/>
      <protection/>
    </xf>
    <xf numFmtId="2" fontId="1" fillId="2" borderId="4" xfId="19" applyNumberFormat="1" applyFont="1" applyFill="1" applyBorder="1" applyAlignment="1" applyProtection="1">
      <alignment horizontal="centerContinuous"/>
      <protection/>
    </xf>
    <xf numFmtId="2" fontId="1" fillId="3" borderId="8" xfId="19" applyNumberFormat="1" applyFont="1" applyFill="1" applyBorder="1" applyAlignment="1" applyProtection="1">
      <alignment horizontal="centerContinuous"/>
      <protection/>
    </xf>
    <xf numFmtId="1" fontId="0" fillId="0" borderId="4" xfId="19" applyNumberFormat="1" applyFont="1" applyBorder="1" applyAlignment="1" applyProtection="1">
      <alignment horizontal="center"/>
      <protection/>
    </xf>
    <xf numFmtId="2" fontId="0" fillId="0" borderId="4" xfId="19" applyNumberFormat="1" applyFont="1" applyBorder="1" applyAlignment="1" applyProtection="1">
      <alignment horizontal="left"/>
      <protection/>
    </xf>
    <xf numFmtId="2" fontId="0" fillId="0" borderId="4" xfId="19" applyNumberFormat="1" applyFont="1" applyBorder="1" applyAlignment="1" applyProtection="1">
      <alignment horizontal="centerContinuous"/>
      <protection/>
    </xf>
    <xf numFmtId="171" fontId="0" fillId="0" borderId="4" xfId="21" applyFont="1" applyBorder="1" applyAlignment="1" applyProtection="1">
      <alignment horizontal="centerContinuous"/>
      <protection/>
    </xf>
    <xf numFmtId="2" fontId="0" fillId="0" borderId="4" xfId="19" applyNumberFormat="1" applyFont="1" applyBorder="1" applyAlignment="1" applyProtection="1">
      <alignment horizontal="center"/>
      <protection/>
    </xf>
    <xf numFmtId="2" fontId="0" fillId="2" borderId="4" xfId="19" applyNumberFormat="1" applyFont="1" applyFill="1" applyBorder="1" applyProtection="1">
      <alignment/>
      <protection/>
    </xf>
    <xf numFmtId="2" fontId="0" fillId="2" borderId="4" xfId="19" applyNumberFormat="1" applyFont="1" applyFill="1" applyBorder="1" applyAlignment="1" applyProtection="1">
      <alignment horizontal="centerContinuous"/>
      <protection/>
    </xf>
    <xf numFmtId="2" fontId="0" fillId="2" borderId="9" xfId="19" applyNumberFormat="1" applyFont="1" applyFill="1" applyBorder="1" applyProtection="1">
      <alignment/>
      <protection/>
    </xf>
    <xf numFmtId="2" fontId="0" fillId="3" borderId="8" xfId="19" applyNumberFormat="1" applyFont="1" applyFill="1" applyBorder="1" applyAlignment="1" applyProtection="1">
      <alignment horizontal="centerContinuous"/>
      <protection/>
    </xf>
    <xf numFmtId="1" fontId="0" fillId="0" borderId="9" xfId="19" applyNumberFormat="1" applyFont="1" applyBorder="1" applyAlignment="1" applyProtection="1">
      <alignment horizontal="center"/>
      <protection/>
    </xf>
    <xf numFmtId="2" fontId="0" fillId="0" borderId="14" xfId="19" applyNumberFormat="1" applyFont="1" applyBorder="1" applyAlignment="1" applyProtection="1">
      <alignment horizontal="left"/>
      <protection/>
    </xf>
    <xf numFmtId="2" fontId="0" fillId="0" borderId="15" xfId="19" applyNumberFormat="1" applyFont="1" applyBorder="1" applyAlignment="1" applyProtection="1">
      <alignment horizontal="left"/>
      <protection/>
    </xf>
    <xf numFmtId="171" fontId="0" fillId="0" borderId="9" xfId="21" applyFont="1" applyBorder="1" applyAlignment="1" applyProtection="1">
      <alignment horizontal="centerContinuous"/>
      <protection/>
    </xf>
    <xf numFmtId="10" fontId="0" fillId="0" borderId="9" xfId="20" applyNumberFormat="1" applyFont="1" applyBorder="1" applyAlignment="1" applyProtection="1">
      <alignment horizontal="center"/>
      <protection/>
    </xf>
    <xf numFmtId="1" fontId="0" fillId="4" borderId="0" xfId="19" applyNumberFormat="1" applyFont="1" applyFill="1" applyBorder="1" applyAlignment="1" applyProtection="1">
      <alignment horizontal="center"/>
      <protection/>
    </xf>
    <xf numFmtId="2" fontId="0" fillId="4" borderId="0" xfId="19" applyNumberFormat="1" applyFont="1" applyFill="1" applyBorder="1" applyProtection="1">
      <alignment/>
      <protection/>
    </xf>
    <xf numFmtId="167" fontId="0" fillId="4" borderId="0" xfId="19" applyNumberFormat="1" applyFont="1" applyFill="1" applyBorder="1" applyAlignment="1" applyProtection="1">
      <alignment horizontal="right"/>
      <protection/>
    </xf>
    <xf numFmtId="2" fontId="0" fillId="4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Protection="1">
      <alignment/>
      <protection/>
    </xf>
    <xf numFmtId="2" fontId="0" fillId="3" borderId="0" xfId="19" applyNumberFormat="1" applyFont="1" applyFill="1" applyBorder="1" applyProtection="1">
      <alignment/>
      <protection/>
    </xf>
    <xf numFmtId="4" fontId="1" fillId="2" borderId="4" xfId="19" applyNumberFormat="1" applyFont="1" applyFill="1" applyBorder="1" applyProtection="1">
      <alignment/>
      <protection/>
    </xf>
    <xf numFmtId="10" fontId="1" fillId="2" borderId="4" xfId="20" applyNumberFormat="1" applyFont="1" applyFill="1" applyBorder="1" applyAlignment="1" applyProtection="1">
      <alignment/>
      <protection/>
    </xf>
    <xf numFmtId="10" fontId="0" fillId="2" borderId="4" xfId="20" applyNumberFormat="1" applyFont="1" applyFill="1" applyBorder="1" applyAlignment="1" applyProtection="1">
      <alignment horizontal="centerContinuous"/>
      <protection/>
    </xf>
    <xf numFmtId="9" fontId="1" fillId="2" borderId="4" xfId="20" applyFont="1" applyFill="1" applyBorder="1" applyAlignment="1" applyProtection="1">
      <alignment/>
      <protection/>
    </xf>
    <xf numFmtId="171" fontId="0" fillId="3" borderId="16" xfId="21" applyFont="1" applyFill="1" applyBorder="1" applyAlignment="1" applyProtection="1">
      <alignment horizontal="centerContinuous"/>
      <protection/>
    </xf>
    <xf numFmtId="9" fontId="1" fillId="3" borderId="17" xfId="20" applyFont="1" applyFill="1" applyBorder="1" applyAlignment="1" applyProtection="1">
      <alignment/>
      <protection/>
    </xf>
    <xf numFmtId="2" fontId="0" fillId="2" borderId="0" xfId="19" applyNumberFormat="1" applyFont="1" applyFill="1" applyProtection="1">
      <alignment/>
      <protection/>
    </xf>
    <xf numFmtId="2" fontId="0" fillId="2" borderId="0" xfId="19" applyNumberFormat="1" applyFont="1" applyFill="1" applyAlignment="1" applyProtection="1">
      <alignment horizontal="center"/>
      <protection/>
    </xf>
    <xf numFmtId="171" fontId="1" fillId="0" borderId="4" xfId="21" applyFont="1" applyBorder="1" applyAlignment="1" applyProtection="1">
      <alignment vertical="center"/>
      <protection/>
    </xf>
    <xf numFmtId="2" fontId="0" fillId="0" borderId="4" xfId="19" applyNumberFormat="1" applyFont="1" applyBorder="1" applyAlignment="1" applyProtection="1">
      <alignment horizontal="center" vertical="center"/>
      <protection/>
    </xf>
    <xf numFmtId="2" fontId="11" fillId="0" borderId="0" xfId="19" applyNumberFormat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0" fontId="15" fillId="0" borderId="2" xfId="17" applyFont="1" applyFill="1" applyBorder="1" applyAlignment="1" applyProtection="1">
      <alignment horizontal="left" vertical="center"/>
      <protection/>
    </xf>
    <xf numFmtId="170" fontId="15" fillId="0" borderId="3" xfId="17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0" fontId="0" fillId="2" borderId="23" xfId="2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6" fontId="13" fillId="0" borderId="4" xfId="21" applyNumberFormat="1" applyFont="1" applyBorder="1" applyAlignment="1" applyProtection="1">
      <alignment/>
      <protection/>
    </xf>
    <xf numFmtId="10" fontId="0" fillId="0" borderId="0" xfId="2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0" fontId="0" fillId="0" borderId="23" xfId="2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2" borderId="0" xfId="2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70" fontId="15" fillId="0" borderId="1" xfId="17" applyFont="1" applyFill="1" applyBorder="1" applyAlignment="1" applyProtection="1">
      <alignment horizontal="center" vertical="center"/>
      <protection/>
    </xf>
    <xf numFmtId="170" fontId="15" fillId="0" borderId="3" xfId="17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 horizontal="center" vertical="top"/>
      <protection/>
    </xf>
    <xf numFmtId="4" fontId="8" fillId="0" borderId="4" xfId="0" applyNumberFormat="1" applyFont="1" applyFill="1" applyBorder="1" applyAlignment="1" applyProtection="1">
      <alignment horizontal="center" vertical="top"/>
      <protection/>
    </xf>
    <xf numFmtId="170" fontId="4" fillId="0" borderId="1" xfId="17" applyFont="1" applyFill="1" applyBorder="1" applyAlignment="1" applyProtection="1">
      <alignment horizontal="left" vertical="center"/>
      <protection/>
    </xf>
    <xf numFmtId="170" fontId="4" fillId="0" borderId="2" xfId="17" applyFont="1" applyFill="1" applyBorder="1" applyAlignment="1" applyProtection="1">
      <alignment horizontal="left" vertical="center"/>
      <protection/>
    </xf>
    <xf numFmtId="170" fontId="4" fillId="0" borderId="3" xfId="17" applyFont="1" applyFill="1" applyBorder="1" applyAlignment="1" applyProtection="1">
      <alignment horizontal="left" vertical="center"/>
      <protection/>
    </xf>
    <xf numFmtId="170" fontId="15" fillId="0" borderId="2" xfId="17" applyFont="1" applyFill="1" applyBorder="1" applyAlignment="1" applyProtection="1">
      <alignment horizontal="center" vertical="center"/>
      <protection/>
    </xf>
    <xf numFmtId="170" fontId="15" fillId="0" borderId="1" xfId="17" applyFont="1" applyFill="1" applyBorder="1" applyAlignment="1" applyProtection="1">
      <alignment horizontal="left" vertic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4" fontId="1" fillId="0" borderId="1" xfId="19" applyNumberFormat="1" applyFont="1" applyBorder="1" applyAlignment="1" applyProtection="1">
      <alignment horizontal="center" vertical="center"/>
      <protection/>
    </xf>
    <xf numFmtId="4" fontId="1" fillId="0" borderId="3" xfId="19" applyNumberFormat="1" applyFont="1" applyBorder="1" applyAlignment="1" applyProtection="1">
      <alignment horizontal="center" vertical="center"/>
      <protection/>
    </xf>
    <xf numFmtId="4" fontId="1" fillId="0" borderId="4" xfId="19" applyNumberFormat="1" applyFont="1" applyBorder="1" applyAlignment="1" applyProtection="1">
      <alignment horizontal="center" vertical="center"/>
      <protection/>
    </xf>
    <xf numFmtId="2" fontId="0" fillId="0" borderId="1" xfId="19" applyNumberFormat="1" applyFont="1" applyBorder="1" applyAlignment="1" applyProtection="1">
      <alignment horizontal="left"/>
      <protection/>
    </xf>
    <xf numFmtId="2" fontId="0" fillId="0" borderId="3" xfId="19" applyNumberFormat="1" applyFont="1" applyBorder="1" applyAlignment="1" applyProtection="1">
      <alignment horizontal="left"/>
      <protection/>
    </xf>
    <xf numFmtId="2" fontId="1" fillId="0" borderId="4" xfId="19" applyNumberFormat="1" applyFont="1" applyBorder="1" applyAlignment="1" applyProtection="1">
      <alignment horizontal="center" vertical="center"/>
      <protection/>
    </xf>
    <xf numFmtId="2" fontId="1" fillId="0" borderId="1" xfId="19" applyNumberFormat="1" applyFont="1" applyBorder="1" applyAlignment="1" applyProtection="1">
      <alignment horizontal="center"/>
      <protection/>
    </xf>
    <xf numFmtId="2" fontId="1" fillId="0" borderId="2" xfId="19" applyNumberFormat="1" applyFont="1" applyBorder="1" applyAlignment="1" applyProtection="1">
      <alignment horizontal="center"/>
      <protection/>
    </xf>
    <xf numFmtId="2" fontId="1" fillId="0" borderId="3" xfId="19" applyNumberFormat="1" applyFont="1" applyBorder="1" applyAlignment="1" applyProtection="1">
      <alignment horizontal="center"/>
      <protection/>
    </xf>
    <xf numFmtId="2" fontId="0" fillId="0" borderId="14" xfId="19" applyNumberFormat="1" applyFont="1" applyBorder="1" applyAlignment="1" applyProtection="1">
      <alignment horizontal="left"/>
      <protection/>
    </xf>
    <xf numFmtId="2" fontId="0" fillId="0" borderId="15" xfId="19" applyNumberFormat="1" applyFont="1" applyBorder="1" applyAlignment="1" applyProtection="1">
      <alignment horizontal="left"/>
      <protection/>
    </xf>
    <xf numFmtId="0" fontId="15" fillId="0" borderId="4" xfId="0" applyFont="1" applyBorder="1" applyAlignment="1" applyProtection="1">
      <alignment horizontal="center" vertical="center"/>
      <protection/>
    </xf>
    <xf numFmtId="170" fontId="15" fillId="2" borderId="1" xfId="17" applyFont="1" applyFill="1" applyBorder="1" applyAlignment="1" applyProtection="1">
      <alignment horizontal="left" vertical="center"/>
      <protection/>
    </xf>
    <xf numFmtId="170" fontId="15" fillId="2" borderId="2" xfId="17" applyFont="1" applyFill="1" applyBorder="1" applyAlignment="1" applyProtection="1">
      <alignment horizontal="left" vertical="center"/>
      <protection/>
    </xf>
    <xf numFmtId="170" fontId="15" fillId="2" borderId="3" xfId="17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center"/>
      <protection/>
    </xf>
    <xf numFmtId="4" fontId="4" fillId="2" borderId="0" xfId="0" applyNumberFormat="1" applyFont="1" applyFill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center"/>
      <protection/>
    </xf>
    <xf numFmtId="4" fontId="8" fillId="2" borderId="2" xfId="0" applyNumberFormat="1" applyFont="1" applyFill="1" applyBorder="1" applyAlignment="1" applyProtection="1">
      <alignment horizontal="center" vertical="center"/>
      <protection/>
    </xf>
    <xf numFmtId="4" fontId="8" fillId="2" borderId="3" xfId="0" applyNumberFormat="1" applyFont="1" applyFill="1" applyBorder="1" applyAlignment="1" applyProtection="1">
      <alignment horizontal="center" vertical="center"/>
      <protection/>
    </xf>
    <xf numFmtId="4" fontId="12" fillId="2" borderId="0" xfId="0" applyNumberFormat="1" applyFont="1" applyFill="1" applyBorder="1" applyAlignment="1" applyProtection="1">
      <alignment horizontal="center" vertical="center"/>
      <protection/>
    </xf>
    <xf numFmtId="4" fontId="15" fillId="0" borderId="1" xfId="0" applyNumberFormat="1" applyFont="1" applyFill="1" applyBorder="1" applyAlignment="1" applyProtection="1">
      <alignment horizontal="center" vertical="top"/>
      <protection/>
    </xf>
    <xf numFmtId="4" fontId="15" fillId="0" borderId="2" xfId="0" applyNumberFormat="1" applyFont="1" applyFill="1" applyBorder="1" applyAlignment="1" applyProtection="1">
      <alignment horizontal="center" vertical="top"/>
      <protection/>
    </xf>
    <xf numFmtId="4" fontId="15" fillId="0" borderId="3" xfId="0" applyNumberFormat="1" applyFont="1" applyFill="1" applyBorder="1" applyAlignment="1" applyProtection="1">
      <alignment horizontal="center" vertical="top"/>
      <protection/>
    </xf>
    <xf numFmtId="171" fontId="0" fillId="2" borderId="25" xfId="21" applyFont="1" applyFill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170" fontId="15" fillId="2" borderId="1" xfId="17" applyFont="1" applyFill="1" applyBorder="1" applyAlignment="1" applyProtection="1">
      <alignment horizontal="left" vertical="top"/>
      <protection/>
    </xf>
    <xf numFmtId="170" fontId="15" fillId="2" borderId="2" xfId="17" applyFont="1" applyFill="1" applyBorder="1" applyAlignment="1" applyProtection="1">
      <alignment horizontal="left" vertical="top"/>
      <protection/>
    </xf>
    <xf numFmtId="170" fontId="15" fillId="2" borderId="3" xfId="17" applyFont="1" applyFill="1" applyBorder="1" applyAlignment="1" applyProtection="1">
      <alignment horizontal="left" vertical="top"/>
      <protection/>
    </xf>
    <xf numFmtId="170" fontId="15" fillId="2" borderId="4" xfId="17" applyFont="1" applyFill="1" applyBorder="1" applyAlignment="1" applyProtection="1">
      <alignment horizontal="center" vertical="top"/>
      <protection/>
    </xf>
    <xf numFmtId="4" fontId="9" fillId="2" borderId="0" xfId="0" applyNumberFormat="1" applyFont="1" applyFill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4" fontId="8" fillId="2" borderId="2" xfId="0" applyNumberFormat="1" applyFont="1" applyFill="1" applyBorder="1" applyAlignment="1" applyProtection="1">
      <alignment horizontal="center" vertical="top"/>
      <protection/>
    </xf>
    <xf numFmtId="4" fontId="8" fillId="2" borderId="3" xfId="0" applyNumberFormat="1" applyFont="1" applyFill="1" applyBorder="1" applyAlignment="1" applyProtection="1">
      <alignment horizontal="center" vertical="top"/>
      <protection/>
    </xf>
    <xf numFmtId="4" fontId="12" fillId="2" borderId="2" xfId="0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Hyperlink" xfId="15"/>
    <cellStyle name="Followed Hyperlink" xfId="16"/>
    <cellStyle name="Currency" xfId="17"/>
    <cellStyle name="Moeda [0]_Especificações FL 01, 03 e 04 " xfId="18"/>
    <cellStyle name="Normal_Plan1" xfId="19"/>
    <cellStyle name="Percent" xfId="20"/>
    <cellStyle name="Comma" xfId="21"/>
    <cellStyle name="Separador de milhares [0]_Especificações FL 01, 03 e 04 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75" zoomScaleNormal="75" workbookViewId="0" topLeftCell="A18">
      <selection activeCell="A1" sqref="A1:I1"/>
    </sheetView>
  </sheetViews>
  <sheetFormatPr defaultColWidth="9.140625" defaultRowHeight="12.75"/>
  <cols>
    <col min="1" max="1" width="18.28125" style="49" customWidth="1"/>
    <col min="2" max="2" width="7.421875" style="49" customWidth="1"/>
    <col min="3" max="3" width="58.7109375" style="49" customWidth="1"/>
    <col min="4" max="4" width="11.421875" style="57" customWidth="1"/>
    <col min="5" max="6" width="10.7109375" style="49" customWidth="1"/>
    <col min="7" max="7" width="14.7109375" style="49" customWidth="1"/>
    <col min="8" max="8" width="10.7109375" style="49" customWidth="1"/>
    <col min="9" max="9" width="14.7109375" style="49" customWidth="1"/>
    <col min="10" max="16384" width="9.140625" style="49" customWidth="1"/>
  </cols>
  <sheetData>
    <row r="1" spans="1:9" ht="23.25">
      <c r="A1" s="175" t="s">
        <v>10</v>
      </c>
      <c r="B1" s="175"/>
      <c r="C1" s="175"/>
      <c r="D1" s="175"/>
      <c r="E1" s="175"/>
      <c r="F1" s="175"/>
      <c r="G1" s="175"/>
      <c r="H1" s="175"/>
      <c r="I1" s="175"/>
    </row>
    <row r="2" spans="1:9" ht="18">
      <c r="A2" s="176" t="s">
        <v>105</v>
      </c>
      <c r="B2" s="176"/>
      <c r="C2" s="176"/>
      <c r="D2" s="176"/>
      <c r="E2" s="176"/>
      <c r="F2" s="176"/>
      <c r="G2" s="176"/>
      <c r="H2" s="176"/>
      <c r="I2" s="176"/>
    </row>
    <row r="3" spans="1:7" ht="23.25">
      <c r="A3" s="35"/>
      <c r="B3" s="35"/>
      <c r="C3" s="35"/>
      <c r="D3" s="35"/>
      <c r="E3" s="35"/>
      <c r="F3" s="35"/>
      <c r="G3" s="35"/>
    </row>
    <row r="4" spans="1:9" ht="23.25">
      <c r="A4" s="177" t="s">
        <v>84</v>
      </c>
      <c r="B4" s="177"/>
      <c r="C4" s="177"/>
      <c r="D4" s="177"/>
      <c r="E4" s="177"/>
      <c r="F4" s="177"/>
      <c r="G4" s="177"/>
      <c r="H4" s="177"/>
      <c r="I4" s="177"/>
    </row>
    <row r="5" spans="1:9" ht="6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9" ht="18">
      <c r="A6" s="178" t="s">
        <v>133</v>
      </c>
      <c r="B6" s="179"/>
      <c r="C6" s="179"/>
      <c r="D6" s="179"/>
      <c r="E6" s="179"/>
      <c r="F6" s="179"/>
      <c r="G6" s="179"/>
      <c r="H6" s="179"/>
      <c r="I6" s="180"/>
    </row>
    <row r="7" spans="1:9" ht="15">
      <c r="A7" s="37" t="s">
        <v>132</v>
      </c>
      <c r="B7" s="38"/>
      <c r="C7" s="38"/>
      <c r="D7" s="38"/>
      <c r="E7" s="38"/>
      <c r="F7" s="38"/>
      <c r="G7" s="173" t="s">
        <v>209</v>
      </c>
      <c r="H7" s="181"/>
      <c r="I7" s="174"/>
    </row>
    <row r="8" spans="1:9" ht="15">
      <c r="A8" s="182" t="s">
        <v>134</v>
      </c>
      <c r="B8" s="152"/>
      <c r="C8" s="152"/>
      <c r="D8" s="152"/>
      <c r="E8" s="152"/>
      <c r="F8" s="152"/>
      <c r="G8" s="152"/>
      <c r="H8" s="152"/>
      <c r="I8" s="153"/>
    </row>
    <row r="9" spans="1:9" ht="15">
      <c r="A9" s="182" t="s">
        <v>85</v>
      </c>
      <c r="B9" s="152"/>
      <c r="C9" s="152"/>
      <c r="D9" s="152"/>
      <c r="E9" s="153"/>
      <c r="F9" s="37" t="s">
        <v>86</v>
      </c>
      <c r="G9" s="50"/>
      <c r="H9" s="182" t="s">
        <v>215</v>
      </c>
      <c r="I9" s="153"/>
    </row>
    <row r="10" spans="1:9" ht="15.75">
      <c r="A10" s="37" t="s">
        <v>103</v>
      </c>
      <c r="B10" s="38"/>
      <c r="C10" s="38"/>
      <c r="D10" s="37" t="s">
        <v>104</v>
      </c>
      <c r="E10" s="38"/>
      <c r="F10" s="173" t="s">
        <v>214</v>
      </c>
      <c r="G10" s="174"/>
      <c r="H10" s="39" t="s">
        <v>146</v>
      </c>
      <c r="I10" s="40">
        <v>0.2679</v>
      </c>
    </row>
    <row r="11" ht="4.5" customHeight="1"/>
    <row r="12" spans="1:9" ht="12.75">
      <c r="A12" s="41" t="s">
        <v>87</v>
      </c>
      <c r="B12" s="183" t="s">
        <v>1</v>
      </c>
      <c r="C12" s="183" t="s">
        <v>14</v>
      </c>
      <c r="D12" s="183" t="s">
        <v>7</v>
      </c>
      <c r="E12" s="183" t="s">
        <v>6</v>
      </c>
      <c r="F12" s="185" t="s">
        <v>88</v>
      </c>
      <c r="G12" s="186"/>
      <c r="H12" s="69" t="s">
        <v>89</v>
      </c>
      <c r="I12" s="69"/>
    </row>
    <row r="13" spans="1:9" ht="12.75">
      <c r="A13" s="43" t="s">
        <v>27</v>
      </c>
      <c r="B13" s="184"/>
      <c r="C13" s="184"/>
      <c r="D13" s="184"/>
      <c r="E13" s="184"/>
      <c r="F13" s="44" t="s">
        <v>90</v>
      </c>
      <c r="G13" s="42" t="s">
        <v>3</v>
      </c>
      <c r="H13" s="44" t="s">
        <v>90</v>
      </c>
      <c r="I13" s="42" t="s">
        <v>3</v>
      </c>
    </row>
    <row r="14" ht="4.5" customHeight="1"/>
    <row r="15" spans="1:9" ht="12.75">
      <c r="A15" s="58"/>
      <c r="B15" s="58">
        <v>1</v>
      </c>
      <c r="C15" s="59" t="s">
        <v>28</v>
      </c>
      <c r="D15" s="42"/>
      <c r="E15" s="42"/>
      <c r="F15" s="60"/>
      <c r="G15" s="60"/>
      <c r="H15" s="60"/>
      <c r="I15" s="61"/>
    </row>
    <row r="16" spans="1:9" ht="25.5">
      <c r="A16" s="62" t="s">
        <v>23</v>
      </c>
      <c r="B16" s="63" t="s">
        <v>0</v>
      </c>
      <c r="C16" s="64" t="s">
        <v>22</v>
      </c>
      <c r="D16" s="53" t="s">
        <v>4</v>
      </c>
      <c r="E16" s="46">
        <v>4.5</v>
      </c>
      <c r="F16" s="54">
        <v>225.64</v>
      </c>
      <c r="G16" s="54">
        <f>F16*E16</f>
        <v>1015.3799999999999</v>
      </c>
      <c r="H16" s="54">
        <f>F16*$I$10+F16</f>
        <v>286.088956</v>
      </c>
      <c r="I16" s="54">
        <f>H16*E16</f>
        <v>1287.400302</v>
      </c>
    </row>
    <row r="17" spans="1:9" ht="12.75">
      <c r="A17" s="62" t="s">
        <v>52</v>
      </c>
      <c r="B17" s="63" t="s">
        <v>29</v>
      </c>
      <c r="C17" s="64" t="s">
        <v>30</v>
      </c>
      <c r="D17" s="53" t="s">
        <v>19</v>
      </c>
      <c r="E17" s="46">
        <v>4</v>
      </c>
      <c r="F17" s="54">
        <v>153.69</v>
      </c>
      <c r="G17" s="54">
        <f>F17*E17</f>
        <v>614.76</v>
      </c>
      <c r="H17" s="54">
        <f>F17*$I$10+F17</f>
        <v>194.863551</v>
      </c>
      <c r="I17" s="54">
        <f>H17*E17</f>
        <v>779.454204</v>
      </c>
    </row>
    <row r="18" spans="1:9" ht="12.75">
      <c r="A18" s="65"/>
      <c r="B18" s="62"/>
      <c r="C18" s="66" t="s">
        <v>91</v>
      </c>
      <c r="D18" s="53"/>
      <c r="E18" s="46"/>
      <c r="F18" s="54"/>
      <c r="G18" s="60">
        <f>SUM(G16:G17)</f>
        <v>1630.1399999999999</v>
      </c>
      <c r="H18" s="54"/>
      <c r="I18" s="60">
        <f>SUM(I16:I17)</f>
        <v>2066.854506</v>
      </c>
    </row>
    <row r="19" spans="1:9" ht="12.75">
      <c r="A19" s="65"/>
      <c r="B19" s="62"/>
      <c r="C19" s="53"/>
      <c r="D19" s="53"/>
      <c r="E19" s="53"/>
      <c r="F19" s="54"/>
      <c r="G19" s="54"/>
      <c r="H19" s="54"/>
      <c r="I19" s="67"/>
    </row>
    <row r="20" spans="1:9" ht="12.75">
      <c r="A20" s="65"/>
      <c r="B20" s="71">
        <v>2</v>
      </c>
      <c r="C20" s="59" t="s">
        <v>2</v>
      </c>
      <c r="D20" s="53"/>
      <c r="E20" s="53"/>
      <c r="F20" s="54"/>
      <c r="G20" s="54"/>
      <c r="H20" s="54"/>
      <c r="I20" s="67"/>
    </row>
    <row r="21" spans="1:9" ht="12.75">
      <c r="A21" s="62"/>
      <c r="B21" s="72" t="s">
        <v>12</v>
      </c>
      <c r="C21" s="67" t="s">
        <v>11</v>
      </c>
      <c r="D21" s="53"/>
      <c r="E21" s="67"/>
      <c r="F21" s="54"/>
      <c r="G21" s="54"/>
      <c r="H21" s="54"/>
      <c r="I21" s="54"/>
    </row>
    <row r="22" spans="1:9" ht="12.75">
      <c r="A22" s="62">
        <v>6430</v>
      </c>
      <c r="B22" s="63" t="s">
        <v>135</v>
      </c>
      <c r="C22" s="67" t="s">
        <v>13</v>
      </c>
      <c r="D22" s="53" t="s">
        <v>8</v>
      </c>
      <c r="E22" s="54">
        <v>29.29</v>
      </c>
      <c r="F22" s="54">
        <v>20.55</v>
      </c>
      <c r="G22" s="54">
        <f aca="true" t="shared" si="0" ref="G22:G31">F22*E22</f>
        <v>601.9095</v>
      </c>
      <c r="H22" s="54">
        <f aca="true" t="shared" si="1" ref="H22:H31">F22*$I$10+F22</f>
        <v>26.055345000000003</v>
      </c>
      <c r="I22" s="54">
        <f aca="true" t="shared" si="2" ref="I22:I31">H22*E22</f>
        <v>763.1610550500001</v>
      </c>
    </row>
    <row r="23" spans="1:9" ht="12.75">
      <c r="A23" s="62">
        <v>72819</v>
      </c>
      <c r="B23" s="63" t="s">
        <v>136</v>
      </c>
      <c r="C23" s="67" t="s">
        <v>24</v>
      </c>
      <c r="D23" s="53" t="s">
        <v>25</v>
      </c>
      <c r="E23" s="54">
        <v>140</v>
      </c>
      <c r="F23" s="54">
        <v>53.36</v>
      </c>
      <c r="G23" s="54">
        <f t="shared" si="0"/>
        <v>7470.4</v>
      </c>
      <c r="H23" s="54">
        <f t="shared" si="1"/>
        <v>67.655144</v>
      </c>
      <c r="I23" s="54">
        <f t="shared" si="2"/>
        <v>9471.72016</v>
      </c>
    </row>
    <row r="24" spans="1:9" ht="12.75">
      <c r="A24" s="62">
        <v>73733</v>
      </c>
      <c r="B24" s="63" t="s">
        <v>137</v>
      </c>
      <c r="C24" s="67" t="s">
        <v>9</v>
      </c>
      <c r="D24" s="53" t="s">
        <v>4</v>
      </c>
      <c r="E24" s="54">
        <v>41.14</v>
      </c>
      <c r="F24" s="54">
        <v>2.31</v>
      </c>
      <c r="G24" s="54">
        <f t="shared" si="0"/>
        <v>95.0334</v>
      </c>
      <c r="H24" s="54">
        <f t="shared" si="1"/>
        <v>2.928849</v>
      </c>
      <c r="I24" s="54">
        <f t="shared" si="2"/>
        <v>120.49284786</v>
      </c>
    </row>
    <row r="25" spans="1:9" ht="12.75">
      <c r="A25" s="62" t="s">
        <v>92</v>
      </c>
      <c r="B25" s="63" t="s">
        <v>138</v>
      </c>
      <c r="C25" s="67" t="s">
        <v>15</v>
      </c>
      <c r="D25" s="53" t="s">
        <v>4</v>
      </c>
      <c r="E25" s="54">
        <v>41.14</v>
      </c>
      <c r="F25" s="54">
        <v>20.02</v>
      </c>
      <c r="G25" s="54">
        <f t="shared" si="0"/>
        <v>823.6228</v>
      </c>
      <c r="H25" s="54">
        <f t="shared" si="1"/>
        <v>25.383358</v>
      </c>
      <c r="I25" s="54">
        <f t="shared" si="2"/>
        <v>1044.27134812</v>
      </c>
    </row>
    <row r="26" spans="1:9" ht="12.75">
      <c r="A26" s="62">
        <v>5651</v>
      </c>
      <c r="B26" s="63" t="s">
        <v>139</v>
      </c>
      <c r="C26" s="67" t="s">
        <v>16</v>
      </c>
      <c r="D26" s="53" t="s">
        <v>4</v>
      </c>
      <c r="E26" s="54">
        <v>102</v>
      </c>
      <c r="F26" s="54">
        <v>37.28</v>
      </c>
      <c r="G26" s="54">
        <f t="shared" si="0"/>
        <v>3802.56</v>
      </c>
      <c r="H26" s="54">
        <f t="shared" si="1"/>
        <v>47.267312000000004</v>
      </c>
      <c r="I26" s="54">
        <f t="shared" si="2"/>
        <v>4821.265824</v>
      </c>
    </row>
    <row r="27" spans="1:9" ht="12.75">
      <c r="A27" s="62" t="s">
        <v>26</v>
      </c>
      <c r="B27" s="63" t="s">
        <v>140</v>
      </c>
      <c r="C27" s="67" t="s">
        <v>93</v>
      </c>
      <c r="D27" s="53" t="s">
        <v>5</v>
      </c>
      <c r="E27" s="54">
        <v>282.28</v>
      </c>
      <c r="F27" s="54">
        <v>5.43</v>
      </c>
      <c r="G27" s="54">
        <f t="shared" si="0"/>
        <v>1532.7803999999999</v>
      </c>
      <c r="H27" s="54">
        <f t="shared" si="1"/>
        <v>6.884697</v>
      </c>
      <c r="I27" s="54">
        <f t="shared" si="2"/>
        <v>1943.4122691599998</v>
      </c>
    </row>
    <row r="28" spans="1:9" ht="12.75">
      <c r="A28" s="62" t="s">
        <v>94</v>
      </c>
      <c r="B28" s="63" t="s">
        <v>141</v>
      </c>
      <c r="C28" s="67" t="s">
        <v>95</v>
      </c>
      <c r="D28" s="53" t="s">
        <v>5</v>
      </c>
      <c r="E28" s="54">
        <v>105.49</v>
      </c>
      <c r="F28" s="54">
        <v>5.81</v>
      </c>
      <c r="G28" s="54">
        <f t="shared" si="0"/>
        <v>612.8969</v>
      </c>
      <c r="H28" s="54">
        <f t="shared" si="1"/>
        <v>7.366498999999999</v>
      </c>
      <c r="I28" s="54">
        <f t="shared" si="2"/>
        <v>777.0919795099999</v>
      </c>
    </row>
    <row r="29" spans="1:9" ht="12.75">
      <c r="A29" s="73" t="s">
        <v>80</v>
      </c>
      <c r="B29" s="63" t="s">
        <v>142</v>
      </c>
      <c r="C29" s="67" t="s">
        <v>81</v>
      </c>
      <c r="D29" s="53" t="s">
        <v>8</v>
      </c>
      <c r="E29" s="54">
        <v>11.17</v>
      </c>
      <c r="F29" s="54">
        <v>285.42</v>
      </c>
      <c r="G29" s="54">
        <f t="shared" si="0"/>
        <v>3188.1414</v>
      </c>
      <c r="H29" s="54">
        <f t="shared" si="1"/>
        <v>361.884018</v>
      </c>
      <c r="I29" s="54">
        <f t="shared" si="2"/>
        <v>4042.2444810600005</v>
      </c>
    </row>
    <row r="30" spans="1:9" ht="12.75">
      <c r="A30" s="73" t="s">
        <v>82</v>
      </c>
      <c r="B30" s="63" t="s">
        <v>143</v>
      </c>
      <c r="C30" s="67" t="s">
        <v>83</v>
      </c>
      <c r="D30" s="53" t="s">
        <v>8</v>
      </c>
      <c r="E30" s="54">
        <v>11.17</v>
      </c>
      <c r="F30" s="54">
        <v>55.21</v>
      </c>
      <c r="G30" s="54">
        <f t="shared" si="0"/>
        <v>616.6957</v>
      </c>
      <c r="H30" s="54">
        <f t="shared" si="1"/>
        <v>70.000759</v>
      </c>
      <c r="I30" s="54">
        <f t="shared" si="2"/>
        <v>781.90847803</v>
      </c>
    </row>
    <row r="31" spans="1:9" ht="12.75">
      <c r="A31" s="62" t="s">
        <v>96</v>
      </c>
      <c r="B31" s="63" t="s">
        <v>144</v>
      </c>
      <c r="C31" s="67" t="s">
        <v>17</v>
      </c>
      <c r="D31" s="53" t="s">
        <v>8</v>
      </c>
      <c r="E31" s="54">
        <v>16.07</v>
      </c>
      <c r="F31" s="54">
        <v>14.39</v>
      </c>
      <c r="G31" s="54">
        <f t="shared" si="0"/>
        <v>231.24730000000002</v>
      </c>
      <c r="H31" s="54">
        <f t="shared" si="1"/>
        <v>18.245081000000003</v>
      </c>
      <c r="I31" s="54">
        <f t="shared" si="2"/>
        <v>293.19845167000005</v>
      </c>
    </row>
    <row r="32" spans="1:9" ht="12.75">
      <c r="A32" s="63"/>
      <c r="B32" s="72"/>
      <c r="C32" s="66" t="s">
        <v>145</v>
      </c>
      <c r="D32" s="42"/>
      <c r="E32" s="54"/>
      <c r="F32" s="54"/>
      <c r="G32" s="60">
        <f>SUM(G22:G31)</f>
        <v>18975.287399999997</v>
      </c>
      <c r="H32" s="60"/>
      <c r="I32" s="60">
        <f>SUM(I22:I31)</f>
        <v>24058.76689446</v>
      </c>
    </row>
    <row r="33" spans="1:9" ht="12.75">
      <c r="A33" s="72"/>
      <c r="B33" s="72"/>
      <c r="C33" s="67"/>
      <c r="D33" s="53"/>
      <c r="E33" s="54"/>
      <c r="F33" s="54"/>
      <c r="G33" s="54"/>
      <c r="H33" s="54"/>
      <c r="I33" s="54"/>
    </row>
    <row r="34" spans="1:9" ht="12.75">
      <c r="A34" s="72"/>
      <c r="B34" s="72" t="s">
        <v>20</v>
      </c>
      <c r="C34" s="67" t="s">
        <v>18</v>
      </c>
      <c r="D34" s="53"/>
      <c r="E34" s="54"/>
      <c r="F34" s="54"/>
      <c r="G34" s="54"/>
      <c r="H34" s="54"/>
      <c r="I34" s="54"/>
    </row>
    <row r="35" spans="1:9" ht="12.75">
      <c r="A35" s="74" t="s">
        <v>152</v>
      </c>
      <c r="B35" s="63" t="s">
        <v>147</v>
      </c>
      <c r="C35" s="52" t="s">
        <v>151</v>
      </c>
      <c r="D35" s="53" t="s">
        <v>5</v>
      </c>
      <c r="E35" s="54">
        <v>14957.66</v>
      </c>
      <c r="F35" s="54">
        <v>6.39</v>
      </c>
      <c r="G35" s="54">
        <f>F35*E35</f>
        <v>95579.44739999999</v>
      </c>
      <c r="H35" s="54">
        <f>F35*$I$10+F35</f>
        <v>8.101880999999999</v>
      </c>
      <c r="I35" s="54">
        <f>H35*E35</f>
        <v>121185.18135845999</v>
      </c>
    </row>
    <row r="36" spans="1:9" ht="30.75" customHeight="1">
      <c r="A36" s="74" t="s">
        <v>153</v>
      </c>
      <c r="B36" s="63" t="s">
        <v>148</v>
      </c>
      <c r="C36" s="75" t="s">
        <v>154</v>
      </c>
      <c r="D36" s="53" t="s">
        <v>4</v>
      </c>
      <c r="E36" s="54">
        <v>1436.8</v>
      </c>
      <c r="F36" s="54">
        <v>29.25</v>
      </c>
      <c r="G36" s="54">
        <f>F36*E36</f>
        <v>42026.4</v>
      </c>
      <c r="H36" s="54">
        <f>F36*$I$10+F36</f>
        <v>37.086075</v>
      </c>
      <c r="I36" s="54">
        <f>H36*E36</f>
        <v>53285.27256</v>
      </c>
    </row>
    <row r="37" spans="1:9" ht="12.75">
      <c r="A37" s="74" t="s">
        <v>155</v>
      </c>
      <c r="B37" s="63" t="s">
        <v>149</v>
      </c>
      <c r="C37" s="52" t="s">
        <v>101</v>
      </c>
      <c r="D37" s="53" t="s">
        <v>25</v>
      </c>
      <c r="E37" s="54">
        <v>70</v>
      </c>
      <c r="F37" s="54">
        <v>41.48</v>
      </c>
      <c r="G37" s="54">
        <f>F37*E37</f>
        <v>2903.6</v>
      </c>
      <c r="H37" s="54">
        <f>F37*$I$10+F37</f>
        <v>52.59249199999999</v>
      </c>
      <c r="I37" s="54">
        <f>H37*E37</f>
        <v>3681.4744399999995</v>
      </c>
    </row>
    <row r="38" spans="1:9" ht="12.75">
      <c r="A38" s="74">
        <v>72106</v>
      </c>
      <c r="B38" s="63" t="s">
        <v>177</v>
      </c>
      <c r="C38" s="52" t="s">
        <v>176</v>
      </c>
      <c r="D38" s="53" t="s">
        <v>25</v>
      </c>
      <c r="E38" s="54">
        <v>70</v>
      </c>
      <c r="F38" s="54">
        <v>14</v>
      </c>
      <c r="G38" s="54">
        <f>F38*E38</f>
        <v>980</v>
      </c>
      <c r="H38" s="54">
        <f>F38*$I$10+F38</f>
        <v>17.7506</v>
      </c>
      <c r="I38" s="54">
        <f>H38*E38</f>
        <v>1242.542</v>
      </c>
    </row>
    <row r="39" spans="1:9" ht="12.75">
      <c r="A39" s="63"/>
      <c r="B39" s="63"/>
      <c r="C39" s="66" t="s">
        <v>150</v>
      </c>
      <c r="D39" s="42"/>
      <c r="E39" s="67"/>
      <c r="F39" s="67"/>
      <c r="G39" s="60">
        <f>SUM(G35:G38)</f>
        <v>141489.4474</v>
      </c>
      <c r="H39" s="67"/>
      <c r="I39" s="60">
        <f>SUM(I35:I38)</f>
        <v>179394.47035845998</v>
      </c>
    </row>
    <row r="40" spans="1:9" ht="12.75">
      <c r="A40" s="63"/>
      <c r="B40" s="63"/>
      <c r="C40" s="66" t="s">
        <v>97</v>
      </c>
      <c r="D40" s="42"/>
      <c r="E40" s="67"/>
      <c r="F40" s="67"/>
      <c r="G40" s="60">
        <f>G39+G32</f>
        <v>160464.7348</v>
      </c>
      <c r="H40" s="67"/>
      <c r="I40" s="60">
        <f>I39+I32</f>
        <v>203453.23725292</v>
      </c>
    </row>
    <row r="41" spans="1:9" ht="12.75">
      <c r="A41" s="63"/>
      <c r="B41" s="63"/>
      <c r="C41" s="61"/>
      <c r="D41" s="42"/>
      <c r="E41" s="67"/>
      <c r="F41" s="67"/>
      <c r="G41" s="54"/>
      <c r="H41" s="67"/>
      <c r="I41" s="60"/>
    </row>
    <row r="42" spans="1:9" ht="12.75">
      <c r="A42" s="63"/>
      <c r="B42" s="71">
        <v>3</v>
      </c>
      <c r="C42" s="61" t="s">
        <v>156</v>
      </c>
      <c r="D42" s="42"/>
      <c r="E42" s="67"/>
      <c r="F42" s="67"/>
      <c r="G42" s="54"/>
      <c r="H42" s="67"/>
      <c r="I42" s="60"/>
    </row>
    <row r="43" spans="1:9" ht="25.5">
      <c r="A43" s="76" t="s">
        <v>168</v>
      </c>
      <c r="B43" s="51" t="s">
        <v>21</v>
      </c>
      <c r="C43" s="77" t="s">
        <v>113</v>
      </c>
      <c r="D43" s="53" t="s">
        <v>8</v>
      </c>
      <c r="E43" s="54">
        <v>3</v>
      </c>
      <c r="F43" s="67">
        <v>17.47</v>
      </c>
      <c r="G43" s="54">
        <f aca="true" t="shared" si="3" ref="G43:G55">F43*E43</f>
        <v>52.41</v>
      </c>
      <c r="H43" s="54">
        <f aca="true" t="shared" si="4" ref="H43:H55">F43*$I$10+F43</f>
        <v>22.150213</v>
      </c>
      <c r="I43" s="54">
        <f aca="true" t="shared" si="5" ref="I43:I55">H43*E43</f>
        <v>66.450639</v>
      </c>
    </row>
    <row r="44" spans="1:9" ht="12.75">
      <c r="A44" s="78" t="s">
        <v>162</v>
      </c>
      <c r="B44" s="51" t="s">
        <v>79</v>
      </c>
      <c r="C44" s="79" t="s">
        <v>114</v>
      </c>
      <c r="D44" s="53" t="s">
        <v>25</v>
      </c>
      <c r="E44" s="54">
        <v>10.4</v>
      </c>
      <c r="F44" s="67">
        <v>25.58</v>
      </c>
      <c r="G44" s="54">
        <f t="shared" si="3"/>
        <v>266.032</v>
      </c>
      <c r="H44" s="54">
        <f t="shared" si="4"/>
        <v>32.432882</v>
      </c>
      <c r="I44" s="54">
        <f t="shared" si="5"/>
        <v>337.3019728</v>
      </c>
    </row>
    <row r="45" spans="1:9" ht="12.75">
      <c r="A45" s="78" t="s">
        <v>163</v>
      </c>
      <c r="B45" s="51" t="s">
        <v>100</v>
      </c>
      <c r="C45" s="79" t="s">
        <v>115</v>
      </c>
      <c r="D45" s="53" t="s">
        <v>4</v>
      </c>
      <c r="E45" s="54">
        <v>10</v>
      </c>
      <c r="F45" s="67">
        <v>2.26</v>
      </c>
      <c r="G45" s="54">
        <f t="shared" si="3"/>
        <v>22.599999999999998</v>
      </c>
      <c r="H45" s="54">
        <f t="shared" si="4"/>
        <v>2.8654539999999997</v>
      </c>
      <c r="I45" s="54">
        <f t="shared" si="5"/>
        <v>28.654539999999997</v>
      </c>
    </row>
    <row r="46" spans="1:9" ht="12.75">
      <c r="A46" s="76" t="s">
        <v>169</v>
      </c>
      <c r="B46" s="51" t="s">
        <v>102</v>
      </c>
      <c r="C46" s="79" t="s">
        <v>116</v>
      </c>
      <c r="D46" s="53" t="s">
        <v>8</v>
      </c>
      <c r="E46" s="54">
        <v>3</v>
      </c>
      <c r="F46" s="67">
        <v>234.46</v>
      </c>
      <c r="G46" s="54">
        <f t="shared" si="3"/>
        <v>703.38</v>
      </c>
      <c r="H46" s="54">
        <f t="shared" si="4"/>
        <v>297.271834</v>
      </c>
      <c r="I46" s="54">
        <f t="shared" si="5"/>
        <v>891.815502</v>
      </c>
    </row>
    <row r="47" spans="1:9" ht="12.75">
      <c r="A47" s="78" t="s">
        <v>216</v>
      </c>
      <c r="B47" s="51" t="s">
        <v>117</v>
      </c>
      <c r="C47" s="79" t="s">
        <v>118</v>
      </c>
      <c r="D47" s="53" t="s">
        <v>4</v>
      </c>
      <c r="E47" s="54">
        <v>76.88</v>
      </c>
      <c r="F47" s="67">
        <v>51.51</v>
      </c>
      <c r="G47" s="54">
        <f t="shared" si="3"/>
        <v>3960.0887999999995</v>
      </c>
      <c r="H47" s="54">
        <f t="shared" si="4"/>
        <v>65.309529</v>
      </c>
      <c r="I47" s="54">
        <f t="shared" si="5"/>
        <v>5020.996589519999</v>
      </c>
    </row>
    <row r="48" spans="1:9" ht="12.75">
      <c r="A48" s="78" t="s">
        <v>164</v>
      </c>
      <c r="B48" s="51" t="s">
        <v>119</v>
      </c>
      <c r="C48" s="79" t="s">
        <v>157</v>
      </c>
      <c r="D48" s="53" t="s">
        <v>8</v>
      </c>
      <c r="E48" s="54">
        <v>11.18</v>
      </c>
      <c r="F48" s="67">
        <v>7.87</v>
      </c>
      <c r="G48" s="54">
        <f t="shared" si="3"/>
        <v>87.9866</v>
      </c>
      <c r="H48" s="54">
        <f t="shared" si="4"/>
        <v>9.978373000000001</v>
      </c>
      <c r="I48" s="54">
        <f t="shared" si="5"/>
        <v>111.55821014000001</v>
      </c>
    </row>
    <row r="49" spans="1:9" ht="12.75">
      <c r="A49" s="78" t="s">
        <v>165</v>
      </c>
      <c r="B49" s="51" t="s">
        <v>120</v>
      </c>
      <c r="C49" s="79" t="s">
        <v>124</v>
      </c>
      <c r="D49" s="53" t="s">
        <v>8</v>
      </c>
      <c r="E49" s="54">
        <v>41.9</v>
      </c>
      <c r="F49" s="67">
        <v>23.98</v>
      </c>
      <c r="G49" s="54">
        <f t="shared" si="3"/>
        <v>1004.762</v>
      </c>
      <c r="H49" s="54">
        <f t="shared" si="4"/>
        <v>30.404242</v>
      </c>
      <c r="I49" s="54">
        <f t="shared" si="5"/>
        <v>1273.9377398</v>
      </c>
    </row>
    <row r="50" spans="1:9" ht="12.75">
      <c r="A50" s="78" t="s">
        <v>92</v>
      </c>
      <c r="B50" s="51" t="s">
        <v>121</v>
      </c>
      <c r="C50" s="77" t="s">
        <v>158</v>
      </c>
      <c r="D50" s="53" t="s">
        <v>4</v>
      </c>
      <c r="E50" s="54">
        <v>65</v>
      </c>
      <c r="F50" s="67">
        <v>20.02</v>
      </c>
      <c r="G50" s="54">
        <f t="shared" si="3"/>
        <v>1301.3</v>
      </c>
      <c r="H50" s="54">
        <f t="shared" si="4"/>
        <v>25.383358</v>
      </c>
      <c r="I50" s="54">
        <f t="shared" si="5"/>
        <v>1649.9182700000001</v>
      </c>
    </row>
    <row r="51" spans="1:9" ht="12.75">
      <c r="A51" s="76" t="s">
        <v>170</v>
      </c>
      <c r="B51" s="51" t="s">
        <v>122</v>
      </c>
      <c r="C51" s="77" t="s">
        <v>159</v>
      </c>
      <c r="D51" s="53" t="s">
        <v>8</v>
      </c>
      <c r="E51" s="54">
        <v>0.18</v>
      </c>
      <c r="F51" s="67">
        <v>480.75</v>
      </c>
      <c r="G51" s="54">
        <f t="shared" si="3"/>
        <v>86.535</v>
      </c>
      <c r="H51" s="54">
        <f t="shared" si="4"/>
        <v>609.542925</v>
      </c>
      <c r="I51" s="54">
        <f t="shared" si="5"/>
        <v>109.71772649999998</v>
      </c>
    </row>
    <row r="52" spans="1:9" ht="12.75">
      <c r="A52" s="78" t="s">
        <v>166</v>
      </c>
      <c r="B52" s="51" t="s">
        <v>123</v>
      </c>
      <c r="C52" s="77" t="s">
        <v>127</v>
      </c>
      <c r="D52" s="53" t="s">
        <v>4</v>
      </c>
      <c r="E52" s="54">
        <v>100.62</v>
      </c>
      <c r="F52" s="67">
        <v>3.46</v>
      </c>
      <c r="G52" s="54">
        <f t="shared" si="3"/>
        <v>348.1452</v>
      </c>
      <c r="H52" s="54">
        <f t="shared" si="4"/>
        <v>4.386934</v>
      </c>
      <c r="I52" s="54">
        <f t="shared" si="5"/>
        <v>441.41329908000006</v>
      </c>
    </row>
    <row r="53" spans="1:9" ht="25.5">
      <c r="A53" s="78" t="s">
        <v>167</v>
      </c>
      <c r="B53" s="51" t="s">
        <v>125</v>
      </c>
      <c r="C53" s="77" t="s">
        <v>160</v>
      </c>
      <c r="D53" s="53" t="s">
        <v>4</v>
      </c>
      <c r="E53" s="54">
        <v>100.62</v>
      </c>
      <c r="F53" s="67">
        <v>16.54</v>
      </c>
      <c r="G53" s="54">
        <f t="shared" si="3"/>
        <v>1664.2548</v>
      </c>
      <c r="H53" s="54">
        <f t="shared" si="4"/>
        <v>20.971066</v>
      </c>
      <c r="I53" s="54">
        <f t="shared" si="5"/>
        <v>2110.10866092</v>
      </c>
    </row>
    <row r="54" spans="1:9" ht="12.75">
      <c r="A54" s="78" t="s">
        <v>57</v>
      </c>
      <c r="B54" s="51" t="s">
        <v>126</v>
      </c>
      <c r="C54" s="77" t="s">
        <v>161</v>
      </c>
      <c r="D54" s="53" t="s">
        <v>4</v>
      </c>
      <c r="E54" s="54">
        <v>100.62</v>
      </c>
      <c r="F54" s="67">
        <v>7.17</v>
      </c>
      <c r="G54" s="54">
        <f t="shared" si="3"/>
        <v>721.4454000000001</v>
      </c>
      <c r="H54" s="54">
        <f t="shared" si="4"/>
        <v>9.090843</v>
      </c>
      <c r="I54" s="54">
        <f t="shared" si="5"/>
        <v>914.72062266</v>
      </c>
    </row>
    <row r="55" spans="1:9" ht="12.75">
      <c r="A55" s="78" t="s">
        <v>199</v>
      </c>
      <c r="B55" s="51" t="s">
        <v>128</v>
      </c>
      <c r="C55" s="75" t="s">
        <v>200</v>
      </c>
      <c r="D55" s="53" t="s">
        <v>25</v>
      </c>
      <c r="E55" s="54">
        <v>29.8</v>
      </c>
      <c r="F55" s="67">
        <v>194.04</v>
      </c>
      <c r="G55" s="54">
        <f t="shared" si="3"/>
        <v>5782.392</v>
      </c>
      <c r="H55" s="54">
        <f t="shared" si="4"/>
        <v>246.023316</v>
      </c>
      <c r="I55" s="54">
        <f t="shared" si="5"/>
        <v>7331.4948168</v>
      </c>
    </row>
    <row r="56" spans="1:9" ht="12.75">
      <c r="A56" s="80">
        <v>73924</v>
      </c>
      <c r="B56" s="51" t="s">
        <v>129</v>
      </c>
      <c r="C56" s="77" t="s">
        <v>197</v>
      </c>
      <c r="D56" s="53" t="s">
        <v>4</v>
      </c>
      <c r="E56" s="54">
        <v>53.64</v>
      </c>
      <c r="F56" s="67">
        <v>15.11</v>
      </c>
      <c r="G56" s="54">
        <f>F56*E56</f>
        <v>810.5004</v>
      </c>
      <c r="H56" s="54">
        <f>F56*$I$10+F56</f>
        <v>19.157969</v>
      </c>
      <c r="I56" s="54">
        <f>H56*E56</f>
        <v>1027.63345716</v>
      </c>
    </row>
    <row r="57" spans="1:9" s="83" customFormat="1" ht="12.75">
      <c r="A57" s="81"/>
      <c r="B57" s="82"/>
      <c r="C57" s="61" t="s">
        <v>130</v>
      </c>
      <c r="D57" s="42"/>
      <c r="E57" s="61"/>
      <c r="F57" s="61"/>
      <c r="G57" s="60">
        <f>SUM(G43:G56)</f>
        <v>16811.8322</v>
      </c>
      <c r="H57" s="61"/>
      <c r="I57" s="60">
        <f>SUM(I43:I56)</f>
        <v>21315.722046379997</v>
      </c>
    </row>
    <row r="58" spans="1:9" ht="12.75">
      <c r="A58" s="63"/>
      <c r="B58" s="63"/>
      <c r="C58" s="61"/>
      <c r="D58" s="42"/>
      <c r="E58" s="67"/>
      <c r="F58" s="67"/>
      <c r="G58" s="54"/>
      <c r="H58" s="67"/>
      <c r="I58" s="60"/>
    </row>
    <row r="59" spans="1:9" ht="12.75">
      <c r="A59" s="62"/>
      <c r="B59" s="63">
        <v>4</v>
      </c>
      <c r="C59" s="61" t="s">
        <v>179</v>
      </c>
      <c r="D59" s="42"/>
      <c r="E59" s="67"/>
      <c r="F59" s="67"/>
      <c r="G59" s="54"/>
      <c r="H59" s="67"/>
      <c r="I59" s="60"/>
    </row>
    <row r="60" spans="1:9" ht="12.75">
      <c r="A60" s="62"/>
      <c r="B60" s="63" t="s">
        <v>31</v>
      </c>
      <c r="C60" s="67" t="s">
        <v>180</v>
      </c>
      <c r="D60" s="53"/>
      <c r="E60" s="67"/>
      <c r="F60" s="67"/>
      <c r="G60" s="54"/>
      <c r="H60" s="67"/>
      <c r="I60" s="54"/>
    </row>
    <row r="61" spans="1:9" ht="12.75">
      <c r="A61" s="62" t="s">
        <v>183</v>
      </c>
      <c r="B61" s="63"/>
      <c r="C61" s="84" t="s">
        <v>181</v>
      </c>
      <c r="D61" s="53" t="s">
        <v>25</v>
      </c>
      <c r="E61" s="54">
        <v>34.32</v>
      </c>
      <c r="F61" s="54">
        <v>8.32</v>
      </c>
      <c r="G61" s="54">
        <f>F61*E61</f>
        <v>285.5424</v>
      </c>
      <c r="H61" s="54">
        <f aca="true" t="shared" si="6" ref="H61:H69">F61*$I$10+F61</f>
        <v>10.548928</v>
      </c>
      <c r="I61" s="54">
        <f aca="true" t="shared" si="7" ref="I61:I69">H61*E61</f>
        <v>362.03920896</v>
      </c>
    </row>
    <row r="62" spans="1:9" ht="12.75">
      <c r="A62" s="62">
        <v>73613</v>
      </c>
      <c r="B62" s="63"/>
      <c r="C62" s="84" t="s">
        <v>182</v>
      </c>
      <c r="D62" s="53" t="s">
        <v>25</v>
      </c>
      <c r="E62" s="54">
        <v>80.72</v>
      </c>
      <c r="F62" s="54">
        <v>4.82</v>
      </c>
      <c r="G62" s="54">
        <f>F62*E62</f>
        <v>389.0704</v>
      </c>
      <c r="H62" s="54">
        <f t="shared" si="6"/>
        <v>6.111278</v>
      </c>
      <c r="I62" s="54">
        <f t="shared" si="7"/>
        <v>493.30236016000003</v>
      </c>
    </row>
    <row r="63" spans="1:9" ht="12.75">
      <c r="A63" s="62" t="s">
        <v>185</v>
      </c>
      <c r="B63" s="63" t="s">
        <v>32</v>
      </c>
      <c r="C63" s="67" t="s">
        <v>184</v>
      </c>
      <c r="D63" s="53" t="s">
        <v>19</v>
      </c>
      <c r="E63" s="54">
        <v>1</v>
      </c>
      <c r="F63" s="54">
        <v>12.75</v>
      </c>
      <c r="G63" s="54">
        <f>F63*E63</f>
        <v>12.75</v>
      </c>
      <c r="H63" s="54">
        <f t="shared" si="6"/>
        <v>16.165725000000002</v>
      </c>
      <c r="I63" s="54">
        <f t="shared" si="7"/>
        <v>16.165725000000002</v>
      </c>
    </row>
    <row r="64" spans="1:9" ht="12.75">
      <c r="A64" s="62"/>
      <c r="B64" s="63" t="s">
        <v>33</v>
      </c>
      <c r="C64" s="67" t="s">
        <v>187</v>
      </c>
      <c r="D64" s="53"/>
      <c r="E64" s="54"/>
      <c r="F64" s="54"/>
      <c r="G64" s="54"/>
      <c r="H64" s="54"/>
      <c r="I64" s="54"/>
    </row>
    <row r="65" spans="1:9" ht="12.75">
      <c r="A65" s="62" t="s">
        <v>190</v>
      </c>
      <c r="B65" s="63"/>
      <c r="C65" s="84" t="s">
        <v>186</v>
      </c>
      <c r="D65" s="53" t="s">
        <v>19</v>
      </c>
      <c r="E65" s="54">
        <v>2</v>
      </c>
      <c r="F65" s="54">
        <v>8.4</v>
      </c>
      <c r="G65" s="54">
        <f>F65*E65</f>
        <v>16.8</v>
      </c>
      <c r="H65" s="54">
        <f t="shared" si="6"/>
        <v>10.650360000000001</v>
      </c>
      <c r="I65" s="54">
        <f t="shared" si="7"/>
        <v>21.300720000000002</v>
      </c>
    </row>
    <row r="66" spans="1:9" ht="12.75">
      <c r="A66" s="62" t="s">
        <v>191</v>
      </c>
      <c r="B66" s="63"/>
      <c r="C66" s="84" t="s">
        <v>188</v>
      </c>
      <c r="D66" s="53" t="s">
        <v>19</v>
      </c>
      <c r="E66" s="54">
        <v>1</v>
      </c>
      <c r="F66" s="54">
        <v>7.63</v>
      </c>
      <c r="G66" s="54">
        <f>F66*E66</f>
        <v>7.63</v>
      </c>
      <c r="H66" s="54">
        <f t="shared" si="6"/>
        <v>9.674077</v>
      </c>
      <c r="I66" s="54">
        <f t="shared" si="7"/>
        <v>9.674077</v>
      </c>
    </row>
    <row r="67" spans="1:9" ht="12.75">
      <c r="A67" s="62" t="s">
        <v>192</v>
      </c>
      <c r="B67" s="63"/>
      <c r="C67" s="84" t="s">
        <v>189</v>
      </c>
      <c r="D67" s="53" t="s">
        <v>19</v>
      </c>
      <c r="E67" s="54">
        <v>3</v>
      </c>
      <c r="F67" s="54">
        <v>7.71</v>
      </c>
      <c r="G67" s="54">
        <f>F67*E67</f>
        <v>23.13</v>
      </c>
      <c r="H67" s="54">
        <f t="shared" si="6"/>
        <v>9.775509</v>
      </c>
      <c r="I67" s="54">
        <f t="shared" si="7"/>
        <v>29.326527</v>
      </c>
    </row>
    <row r="68" spans="1:9" ht="12.75">
      <c r="A68" s="62" t="s">
        <v>211</v>
      </c>
      <c r="B68" s="63" t="s">
        <v>34</v>
      </c>
      <c r="C68" s="67" t="s">
        <v>212</v>
      </c>
      <c r="D68" s="53" t="s">
        <v>25</v>
      </c>
      <c r="E68" s="54">
        <v>599.65</v>
      </c>
      <c r="F68" s="54">
        <v>3.51</v>
      </c>
      <c r="G68" s="54">
        <f>F68*E68</f>
        <v>2104.7715</v>
      </c>
      <c r="H68" s="54">
        <f t="shared" si="6"/>
        <v>4.450329</v>
      </c>
      <c r="I68" s="54">
        <f t="shared" si="7"/>
        <v>2668.63978485</v>
      </c>
    </row>
    <row r="69" spans="1:9" ht="25.5">
      <c r="A69" s="62" t="s">
        <v>193</v>
      </c>
      <c r="B69" s="63" t="s">
        <v>213</v>
      </c>
      <c r="C69" s="79" t="s">
        <v>194</v>
      </c>
      <c r="D69" s="53" t="s">
        <v>19</v>
      </c>
      <c r="E69" s="54">
        <v>8</v>
      </c>
      <c r="F69" s="54">
        <v>191.12</v>
      </c>
      <c r="G69" s="54">
        <f>F69*E69</f>
        <v>1528.96</v>
      </c>
      <c r="H69" s="54">
        <f t="shared" si="6"/>
        <v>242.32104800000002</v>
      </c>
      <c r="I69" s="54">
        <f t="shared" si="7"/>
        <v>1938.5683840000002</v>
      </c>
    </row>
    <row r="70" spans="1:9" ht="12.75">
      <c r="A70" s="63"/>
      <c r="B70" s="63"/>
      <c r="C70" s="61" t="s">
        <v>131</v>
      </c>
      <c r="D70" s="53"/>
      <c r="E70" s="67"/>
      <c r="F70" s="67"/>
      <c r="G70" s="60">
        <f>SUM(G61:G69)</f>
        <v>4368.6543</v>
      </c>
      <c r="H70" s="61"/>
      <c r="I70" s="60">
        <f>SUM(I61:I69)</f>
        <v>5539.01678697</v>
      </c>
    </row>
    <row r="71" spans="1:9" ht="12.75">
      <c r="A71" s="63"/>
      <c r="B71" s="63"/>
      <c r="C71" s="61"/>
      <c r="D71" s="42"/>
      <c r="E71" s="67"/>
      <c r="F71" s="67"/>
      <c r="G71" s="54"/>
      <c r="H71" s="67"/>
      <c r="I71" s="60"/>
    </row>
    <row r="72" spans="1:9" ht="12.75">
      <c r="A72" s="63"/>
      <c r="B72" s="71">
        <v>5</v>
      </c>
      <c r="C72" s="61" t="s">
        <v>195</v>
      </c>
      <c r="D72" s="42"/>
      <c r="E72" s="67"/>
      <c r="F72" s="67"/>
      <c r="G72" s="54"/>
      <c r="H72" s="67"/>
      <c r="I72" s="60"/>
    </row>
    <row r="73" spans="1:9" ht="25.5">
      <c r="A73" s="67" t="s">
        <v>178</v>
      </c>
      <c r="B73" s="51" t="s">
        <v>106</v>
      </c>
      <c r="C73" s="52" t="s">
        <v>196</v>
      </c>
      <c r="D73" s="53" t="s">
        <v>4</v>
      </c>
      <c r="E73" s="54">
        <v>74.37</v>
      </c>
      <c r="F73" s="45">
        <v>28.67</v>
      </c>
      <c r="G73" s="46">
        <f aca="true" t="shared" si="8" ref="G73:G82">F73*E73</f>
        <v>2132.1879000000004</v>
      </c>
      <c r="H73" s="54">
        <f aca="true" t="shared" si="9" ref="H73:H82">F73*$I$10+F73</f>
        <v>36.35069300000001</v>
      </c>
      <c r="I73" s="54">
        <f aca="true" t="shared" si="10" ref="I73:I82">H73*E73</f>
        <v>2703.4010384100006</v>
      </c>
    </row>
    <row r="74" spans="1:9" ht="38.25">
      <c r="A74" s="67" t="s">
        <v>204</v>
      </c>
      <c r="B74" s="51" t="s">
        <v>107</v>
      </c>
      <c r="C74" s="52" t="s">
        <v>207</v>
      </c>
      <c r="D74" s="53" t="s">
        <v>4</v>
      </c>
      <c r="E74" s="54">
        <v>125</v>
      </c>
      <c r="F74" s="45">
        <v>41.96</v>
      </c>
      <c r="G74" s="46">
        <f>F74*E74</f>
        <v>5245</v>
      </c>
      <c r="H74" s="54">
        <f>F74*$I$10+F74</f>
        <v>53.201084</v>
      </c>
      <c r="I74" s="54">
        <f>H74*E74</f>
        <v>6650.1355</v>
      </c>
    </row>
    <row r="75" spans="1:9" ht="12.75">
      <c r="A75" s="62" t="s">
        <v>52</v>
      </c>
      <c r="B75" s="51" t="s">
        <v>108</v>
      </c>
      <c r="C75" s="67" t="s">
        <v>51</v>
      </c>
      <c r="D75" s="53" t="s">
        <v>19</v>
      </c>
      <c r="E75" s="54">
        <v>2</v>
      </c>
      <c r="F75" s="54">
        <v>333.87</v>
      </c>
      <c r="G75" s="54">
        <f t="shared" si="8"/>
        <v>667.74</v>
      </c>
      <c r="H75" s="54">
        <f t="shared" si="9"/>
        <v>423.313773</v>
      </c>
      <c r="I75" s="54">
        <f t="shared" si="10"/>
        <v>846.627546</v>
      </c>
    </row>
    <row r="76" spans="1:9" ht="12.75">
      <c r="A76" s="62" t="s">
        <v>202</v>
      </c>
      <c r="B76" s="51" t="s">
        <v>109</v>
      </c>
      <c r="C76" s="67" t="s">
        <v>203</v>
      </c>
      <c r="D76" s="53" t="s">
        <v>4</v>
      </c>
      <c r="E76" s="54">
        <v>201.6</v>
      </c>
      <c r="F76" s="85">
        <v>19.15</v>
      </c>
      <c r="G76" s="54">
        <f>F76*E76</f>
        <v>3860.6399999999994</v>
      </c>
      <c r="H76" s="54">
        <f>F76*$I$10+F76</f>
        <v>24.280285</v>
      </c>
      <c r="I76" s="54">
        <f>H76*E76</f>
        <v>4894.9054559999995</v>
      </c>
    </row>
    <row r="77" spans="1:9" ht="12.75">
      <c r="A77" s="62">
        <v>73603</v>
      </c>
      <c r="B77" s="51" t="s">
        <v>110</v>
      </c>
      <c r="C77" s="67" t="s">
        <v>171</v>
      </c>
      <c r="D77" s="53" t="s">
        <v>53</v>
      </c>
      <c r="E77" s="54">
        <v>1</v>
      </c>
      <c r="F77" s="54">
        <v>2436.87</v>
      </c>
      <c r="G77" s="54">
        <f t="shared" si="8"/>
        <v>2436.87</v>
      </c>
      <c r="H77" s="54">
        <f t="shared" si="9"/>
        <v>3089.707473</v>
      </c>
      <c r="I77" s="54">
        <f t="shared" si="10"/>
        <v>3089.707473</v>
      </c>
    </row>
    <row r="78" spans="1:9" ht="12.75">
      <c r="A78" s="62">
        <v>73603</v>
      </c>
      <c r="B78" s="51" t="s">
        <v>111</v>
      </c>
      <c r="C78" s="67" t="s">
        <v>54</v>
      </c>
      <c r="D78" s="53" t="s">
        <v>53</v>
      </c>
      <c r="E78" s="54">
        <v>1</v>
      </c>
      <c r="F78" s="54">
        <v>782.91</v>
      </c>
      <c r="G78" s="54">
        <f t="shared" si="8"/>
        <v>782.91</v>
      </c>
      <c r="H78" s="54">
        <f t="shared" si="9"/>
        <v>992.651589</v>
      </c>
      <c r="I78" s="54">
        <f t="shared" si="10"/>
        <v>992.651589</v>
      </c>
    </row>
    <row r="79" spans="1:9" ht="12.75">
      <c r="A79" s="62" t="s">
        <v>56</v>
      </c>
      <c r="B79" s="51" t="s">
        <v>112</v>
      </c>
      <c r="C79" s="67" t="s">
        <v>55</v>
      </c>
      <c r="D79" s="53" t="s">
        <v>4</v>
      </c>
      <c r="E79" s="54">
        <v>106</v>
      </c>
      <c r="F79" s="54">
        <v>11.26</v>
      </c>
      <c r="G79" s="54">
        <f t="shared" si="8"/>
        <v>1193.56</v>
      </c>
      <c r="H79" s="54">
        <f t="shared" si="9"/>
        <v>14.276554</v>
      </c>
      <c r="I79" s="54">
        <f t="shared" si="10"/>
        <v>1513.314724</v>
      </c>
    </row>
    <row r="80" spans="1:9" ht="12.75">
      <c r="A80" s="62" t="s">
        <v>57</v>
      </c>
      <c r="B80" s="51" t="s">
        <v>198</v>
      </c>
      <c r="C80" s="67" t="s">
        <v>172</v>
      </c>
      <c r="D80" s="53" t="s">
        <v>4</v>
      </c>
      <c r="E80" s="54">
        <v>672</v>
      </c>
      <c r="F80" s="54">
        <v>7.17</v>
      </c>
      <c r="G80" s="54">
        <f t="shared" si="8"/>
        <v>4818.24</v>
      </c>
      <c r="H80" s="54">
        <f t="shared" si="9"/>
        <v>9.090843</v>
      </c>
      <c r="I80" s="54">
        <f t="shared" si="10"/>
        <v>6109.046496</v>
      </c>
    </row>
    <row r="81" spans="1:9" ht="12.75">
      <c r="A81" s="62">
        <v>41595</v>
      </c>
      <c r="B81" s="51" t="s">
        <v>205</v>
      </c>
      <c r="C81" s="67" t="s">
        <v>173</v>
      </c>
      <c r="D81" s="53" t="s">
        <v>25</v>
      </c>
      <c r="E81" s="54">
        <v>637.5</v>
      </c>
      <c r="F81" s="54">
        <v>4.89</v>
      </c>
      <c r="G81" s="54">
        <f t="shared" si="8"/>
        <v>3117.375</v>
      </c>
      <c r="H81" s="54">
        <f t="shared" si="9"/>
        <v>6.200030999999999</v>
      </c>
      <c r="I81" s="54">
        <f t="shared" si="10"/>
        <v>3952.5197624999996</v>
      </c>
    </row>
    <row r="82" spans="1:9" ht="25.5">
      <c r="A82" s="62" t="s">
        <v>175</v>
      </c>
      <c r="B82" s="51" t="s">
        <v>206</v>
      </c>
      <c r="C82" s="79" t="s">
        <v>174</v>
      </c>
      <c r="D82" s="53" t="s">
        <v>4</v>
      </c>
      <c r="E82" s="54">
        <v>319.38</v>
      </c>
      <c r="F82" s="54">
        <v>4.5</v>
      </c>
      <c r="G82" s="54">
        <f t="shared" si="8"/>
        <v>1437.21</v>
      </c>
      <c r="H82" s="54">
        <f t="shared" si="9"/>
        <v>5.705550000000001</v>
      </c>
      <c r="I82" s="54">
        <f t="shared" si="10"/>
        <v>1822.2385590000001</v>
      </c>
    </row>
    <row r="83" spans="1:9" ht="12.75">
      <c r="A83" s="86"/>
      <c r="B83" s="63"/>
      <c r="C83" s="66" t="s">
        <v>201</v>
      </c>
      <c r="D83" s="42"/>
      <c r="E83" s="60"/>
      <c r="F83" s="60"/>
      <c r="G83" s="44">
        <f>SUM(G73:G82)</f>
        <v>25691.7329</v>
      </c>
      <c r="H83" s="44"/>
      <c r="I83" s="44">
        <f>SUM(I73:I82)</f>
        <v>32574.54814391</v>
      </c>
    </row>
    <row r="84" spans="1:9" ht="12.75">
      <c r="A84" s="86"/>
      <c r="B84" s="87"/>
      <c r="C84" s="88"/>
      <c r="D84" s="89"/>
      <c r="E84" s="90"/>
      <c r="F84" s="91"/>
      <c r="G84" s="44"/>
      <c r="H84" s="44"/>
      <c r="I84" s="44"/>
    </row>
    <row r="85" spans="1:9" ht="15.75">
      <c r="A85" s="70" t="s">
        <v>98</v>
      </c>
      <c r="B85" s="55"/>
      <c r="C85" s="55"/>
      <c r="D85" s="55"/>
      <c r="E85" s="55"/>
      <c r="F85" s="56"/>
      <c r="G85" s="47">
        <f>G83+G70+G57+G40+G18</f>
        <v>208967.09420000002</v>
      </c>
      <c r="H85" s="48"/>
      <c r="I85" s="47">
        <f>I83+I70+I57+I40+I18</f>
        <v>264949.37873617996</v>
      </c>
    </row>
    <row r="86" spans="1:9" s="83" customFormat="1" ht="12.75">
      <c r="A86" s="92"/>
      <c r="B86" s="92"/>
      <c r="C86" s="92"/>
      <c r="D86" s="92"/>
      <c r="E86" s="92"/>
      <c r="F86" s="93"/>
      <c r="G86" s="93"/>
      <c r="H86" s="68"/>
      <c r="I86" s="68"/>
    </row>
  </sheetData>
  <sheetProtection password="F751" sheet="1" objects="1" scenarios="1"/>
  <mergeCells count="17">
    <mergeCell ref="H86:I86"/>
    <mergeCell ref="H12:I12"/>
    <mergeCell ref="A85:F85"/>
    <mergeCell ref="B12:B13"/>
    <mergeCell ref="C12:C13"/>
    <mergeCell ref="D12:D13"/>
    <mergeCell ref="E12:E13"/>
    <mergeCell ref="F12:G12"/>
    <mergeCell ref="F10:G10"/>
    <mergeCell ref="A1:I1"/>
    <mergeCell ref="A2:I2"/>
    <mergeCell ref="A4:I4"/>
    <mergeCell ref="A6:I6"/>
    <mergeCell ref="G7:I7"/>
    <mergeCell ref="A8:I8"/>
    <mergeCell ref="A9:E9"/>
    <mergeCell ref="H9:I9"/>
  </mergeCells>
  <printOptions horizontalCentered="1"/>
  <pageMargins left="0.7874015748031497" right="0.5905511811023623" top="0.7874015748031497" bottom="0.984251968503937" header="0.5118110236220472" footer="0.5118110236220472"/>
  <pageSetup horizontalDpi="600" verticalDpi="600" orientation="landscape" paperSize="9" scale="85" r:id="rId6"/>
  <headerFooter alignWithMargins="0">
    <oddFooter>&amp;CPágina &amp;P de &amp;N</oddFooter>
  </headerFooter>
  <legacyDrawing r:id="rId5"/>
  <oleObjects>
    <oleObject progId="Word.Picture.8" shapeId="317729" r:id="rId1"/>
    <oleObject progId="Word.Picture.8" shapeId="482143" r:id="rId2"/>
    <oleObject progId="Word.Picture.8" shapeId="61361" r:id="rId3"/>
    <oleObject progId="Word.Picture.8" shapeId="6136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workbookViewId="0" topLeftCell="A1">
      <selection activeCell="J3" sqref="J3"/>
    </sheetView>
  </sheetViews>
  <sheetFormatPr defaultColWidth="9.140625" defaultRowHeight="12.75"/>
  <cols>
    <col min="1" max="1" width="6.28125" style="94" customWidth="1"/>
    <col min="2" max="3" width="20.7109375" style="94" customWidth="1"/>
    <col min="4" max="4" width="17.57421875" style="94" customWidth="1"/>
    <col min="5" max="5" width="14.140625" style="148" customWidth="1"/>
    <col min="6" max="11" width="12.7109375" style="94" customWidth="1"/>
    <col min="12" max="17" width="11.421875" style="94" hidden="1" customWidth="1"/>
    <col min="18" max="16384" width="11.421875" style="94" customWidth="1"/>
  </cols>
  <sheetData>
    <row r="1" spans="1:11" s="2" customFormat="1" ht="30" customHeight="1">
      <c r="A1" s="202" t="s">
        <v>10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2" customFormat="1" ht="30" customHeight="1">
      <c r="A2" s="203" t="s">
        <v>105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8" s="2" customFormat="1" ht="23.25">
      <c r="A3" s="1"/>
      <c r="B3" s="1"/>
      <c r="C3" s="1"/>
      <c r="D3" s="1"/>
      <c r="E3" s="1"/>
      <c r="F3" s="1"/>
      <c r="H3" s="3"/>
    </row>
    <row r="4" spans="1:11" s="2" customFormat="1" ht="23.25">
      <c r="A4" s="204" t="s">
        <v>99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s="2" customFormat="1" ht="4.5" customHeight="1">
      <c r="A5" s="207"/>
      <c r="B5" s="207"/>
      <c r="C5" s="207"/>
      <c r="D5" s="207"/>
      <c r="E5" s="207"/>
      <c r="F5" s="207"/>
      <c r="G5" s="207"/>
      <c r="H5" s="207"/>
      <c r="I5" s="9"/>
      <c r="J5" s="9"/>
      <c r="K5" s="9"/>
    </row>
    <row r="6" spans="1:11" s="2" customFormat="1" ht="23.25" customHeight="1">
      <c r="A6" s="10" t="str">
        <f>ORÇAMENTO!A6</f>
        <v>OBRA : COBERTURA E REFORMA DE QUADRA POLIESPORTIVA</v>
      </c>
      <c r="B6" s="10"/>
      <c r="C6" s="11"/>
      <c r="D6" s="11"/>
      <c r="E6" s="12"/>
      <c r="F6" s="95"/>
      <c r="G6" s="95"/>
      <c r="H6" s="95"/>
      <c r="I6" s="95"/>
      <c r="J6" s="95"/>
      <c r="K6" s="96"/>
    </row>
    <row r="7" spans="1:11" s="3" customFormat="1" ht="23.25" customHeight="1">
      <c r="A7" s="4" t="str">
        <f>ORÇAMENTO!A7</f>
        <v>PROGRAMA : MODERNIZAÇÃO DE INFRA ESTRUTURA ESPORTIVA -  ESPORTE E LAZER NA CIDADE</v>
      </c>
      <c r="B7" s="5"/>
      <c r="C7" s="5"/>
      <c r="D7" s="5"/>
      <c r="E7" s="5"/>
      <c r="F7" s="13"/>
      <c r="G7" s="95"/>
      <c r="H7" s="97"/>
      <c r="I7" s="198" t="str">
        <f>ORÇAMENTO!G7</f>
        <v>CONTRATO: 0373.113-30/2011</v>
      </c>
      <c r="J7" s="198"/>
      <c r="K7" s="198"/>
    </row>
    <row r="8" spans="1:11" s="2" customFormat="1" ht="23.25" customHeight="1">
      <c r="A8" s="6" t="str">
        <f>ORÇAMENTO!A8</f>
        <v>LOCAL: BAIRRO PLANALTO - PATOS DE MINAS/MG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s="2" customFormat="1" ht="23.25" customHeight="1">
      <c r="A9" s="6" t="str">
        <f>ORÇAMENTO!A9</f>
        <v>PROF. RESP.: MARIA IGNÊS SILVÉRIO                     </v>
      </c>
      <c r="B9" s="7"/>
      <c r="C9" s="7"/>
      <c r="D9" s="7"/>
      <c r="E9" s="7"/>
      <c r="F9" s="14" t="str">
        <f>ORÇAMENTO!F9</f>
        <v>CREA: MG-30.465/D</v>
      </c>
      <c r="G9" s="15"/>
      <c r="H9" s="16"/>
      <c r="I9" s="199" t="str">
        <f>ORÇAMENTO!H9</f>
        <v>ART Nº :1-41005958</v>
      </c>
      <c r="J9" s="200"/>
      <c r="K9" s="201"/>
    </row>
    <row r="10" spans="1:11" s="2" customFormat="1" ht="23.25" customHeight="1">
      <c r="A10" s="199" t="str">
        <f>ORÇAMENTO!A10</f>
        <v>REFERÊNCIA DE PREÇOS: TABELA SINAPI</v>
      </c>
      <c r="B10" s="200"/>
      <c r="C10" s="200"/>
      <c r="D10" s="200"/>
      <c r="E10" s="200"/>
      <c r="F10" s="17" t="str">
        <f>ORÇAMENTO!D10</f>
        <v> REF. : Jan/2012</v>
      </c>
      <c r="G10" s="5"/>
      <c r="H10" s="18"/>
      <c r="I10" s="19" t="str">
        <f>ORÇAMENTO!F10</f>
        <v>DATA: 06/06/2012</v>
      </c>
      <c r="J10" s="19"/>
      <c r="K10" s="18"/>
    </row>
    <row r="11" spans="1:11" s="2" customFormat="1" ht="6" customHeight="1">
      <c r="A11" s="20"/>
      <c r="B11" s="21"/>
      <c r="C11" s="21"/>
      <c r="D11" s="22"/>
      <c r="E11" s="23"/>
      <c r="F11" s="24"/>
      <c r="G11" s="24"/>
      <c r="H11" s="98"/>
      <c r="I11" s="98"/>
      <c r="J11" s="99"/>
      <c r="K11" s="100"/>
    </row>
    <row r="12" spans="1:11" s="105" customFormat="1" ht="12.75" customHeight="1">
      <c r="A12" s="101"/>
      <c r="B12" s="102"/>
      <c r="C12" s="103"/>
      <c r="D12" s="103"/>
      <c r="E12" s="104"/>
      <c r="F12" s="193" t="s">
        <v>35</v>
      </c>
      <c r="G12" s="194"/>
      <c r="H12" s="194"/>
      <c r="I12" s="194"/>
      <c r="J12" s="194"/>
      <c r="K12" s="195"/>
    </row>
    <row r="13" spans="1:17" s="105" customFormat="1" ht="12.75">
      <c r="A13" s="106" t="s">
        <v>1</v>
      </c>
      <c r="B13" s="107" t="s">
        <v>36</v>
      </c>
      <c r="C13" s="107"/>
      <c r="D13" s="107" t="s">
        <v>37</v>
      </c>
      <c r="E13" s="106" t="s">
        <v>38</v>
      </c>
      <c r="F13" s="108" t="s">
        <v>39</v>
      </c>
      <c r="G13" s="109"/>
      <c r="H13" s="108" t="s">
        <v>40</v>
      </c>
      <c r="I13" s="109"/>
      <c r="J13" s="108" t="s">
        <v>208</v>
      </c>
      <c r="K13" s="109"/>
      <c r="L13" s="110" t="s">
        <v>41</v>
      </c>
      <c r="M13" s="111"/>
      <c r="N13" s="110" t="s">
        <v>42</v>
      </c>
      <c r="O13" s="111"/>
      <c r="P13" s="110" t="s">
        <v>43</v>
      </c>
      <c r="Q13" s="111"/>
    </row>
    <row r="14" spans="1:17" s="105" customFormat="1" ht="12" customHeight="1">
      <c r="A14" s="106"/>
      <c r="B14" s="112" t="s">
        <v>44</v>
      </c>
      <c r="C14" s="113"/>
      <c r="D14" s="113" t="s">
        <v>45</v>
      </c>
      <c r="E14" s="114" t="s">
        <v>46</v>
      </c>
      <c r="F14" s="115" t="s">
        <v>47</v>
      </c>
      <c r="G14" s="115" t="s">
        <v>48</v>
      </c>
      <c r="H14" s="115" t="s">
        <v>47</v>
      </c>
      <c r="I14" s="116" t="s">
        <v>48</v>
      </c>
      <c r="J14" s="115" t="s">
        <v>47</v>
      </c>
      <c r="K14" s="115" t="s">
        <v>48</v>
      </c>
      <c r="L14" s="117" t="s">
        <v>47</v>
      </c>
      <c r="M14" s="117" t="s">
        <v>48</v>
      </c>
      <c r="N14" s="117" t="s">
        <v>47</v>
      </c>
      <c r="O14" s="117" t="s">
        <v>48</v>
      </c>
      <c r="P14" s="117" t="s">
        <v>47</v>
      </c>
      <c r="Q14" s="117" t="s">
        <v>48</v>
      </c>
    </row>
    <row r="15" spans="1:17" s="105" customFormat="1" ht="12" customHeight="1">
      <c r="A15" s="118">
        <v>1</v>
      </c>
      <c r="B15" s="119" t="str">
        <f>ORÇAMENTO!C15</f>
        <v>SERVIÇOS PRELIMINARES</v>
      </c>
      <c r="C15" s="120"/>
      <c r="D15" s="121">
        <f>ORÇAMENTO!I18</f>
        <v>2066.854506</v>
      </c>
      <c r="E15" s="122">
        <f>D15/$D$25*100</f>
        <v>0.780094113018489</v>
      </c>
      <c r="F15" s="123">
        <v>100</v>
      </c>
      <c r="G15" s="123">
        <f>F15</f>
        <v>100</v>
      </c>
      <c r="H15" s="124"/>
      <c r="I15" s="125">
        <f>G15+H15</f>
        <v>100</v>
      </c>
      <c r="J15" s="124"/>
      <c r="K15" s="124"/>
      <c r="L15" s="126"/>
      <c r="M15" s="126"/>
      <c r="N15" s="126"/>
      <c r="O15" s="126"/>
      <c r="P15" s="126"/>
      <c r="Q15" s="126"/>
    </row>
    <row r="16" spans="1:17" s="105" customFormat="1" ht="12" customHeight="1">
      <c r="A16" s="127">
        <v>2</v>
      </c>
      <c r="B16" s="196" t="str">
        <f>ORÇAMENTO!C20</f>
        <v>COBERTURA</v>
      </c>
      <c r="C16" s="197"/>
      <c r="D16" s="130">
        <f>ORÇAMENTO!I40</f>
        <v>203453.23725292</v>
      </c>
      <c r="E16" s="122">
        <f>D16/$D$25*100</f>
        <v>76.78947511536006</v>
      </c>
      <c r="F16" s="123">
        <f>(D25/2-(D17*F17/100+D15*F15/100))/D16*100</f>
        <v>53.62023936738528</v>
      </c>
      <c r="G16" s="123">
        <f>F16</f>
        <v>53.62023936738528</v>
      </c>
      <c r="H16" s="125">
        <f>100-G16</f>
        <v>46.37976063261472</v>
      </c>
      <c r="I16" s="125">
        <f>G16+H16</f>
        <v>100</v>
      </c>
      <c r="J16" s="125"/>
      <c r="K16" s="125"/>
      <c r="L16" s="126"/>
      <c r="M16" s="126"/>
      <c r="N16" s="126"/>
      <c r="O16" s="126"/>
      <c r="P16" s="126"/>
      <c r="Q16" s="126"/>
    </row>
    <row r="17" spans="1:17" s="105" customFormat="1" ht="12" customHeight="1">
      <c r="A17" s="118">
        <v>3</v>
      </c>
      <c r="B17" s="128" t="str">
        <f>ORÇAMENTO!C42</f>
        <v>EXECUÇÃO DE ARQUIBANCADA</v>
      </c>
      <c r="C17" s="129"/>
      <c r="D17" s="130">
        <f>ORÇAMENTO!I57</f>
        <v>21315.722046379997</v>
      </c>
      <c r="E17" s="122">
        <f>D17/$D$25*100</f>
        <v>8.045205521166691</v>
      </c>
      <c r="F17" s="123">
        <v>100</v>
      </c>
      <c r="G17" s="123">
        <f>F17</f>
        <v>100</v>
      </c>
      <c r="H17" s="125"/>
      <c r="I17" s="125">
        <f>G17+H17</f>
        <v>100</v>
      </c>
      <c r="J17" s="125"/>
      <c r="K17" s="125"/>
      <c r="L17" s="126"/>
      <c r="M17" s="126"/>
      <c r="N17" s="126"/>
      <c r="O17" s="126"/>
      <c r="P17" s="126"/>
      <c r="Q17" s="126"/>
    </row>
    <row r="18" spans="1:17" s="105" customFormat="1" ht="12" customHeight="1">
      <c r="A18" s="127">
        <v>4</v>
      </c>
      <c r="B18" s="119" t="str">
        <f>ORÇAMENTO!C59</f>
        <v>INSTALAÇÕES ELETRICAS</v>
      </c>
      <c r="C18" s="120"/>
      <c r="D18" s="130">
        <f>ORÇAMENTO!I70</f>
        <v>5539.01678697</v>
      </c>
      <c r="E18" s="122">
        <f>D18/$D$25*100</f>
        <v>2.090594366890517</v>
      </c>
      <c r="F18" s="125"/>
      <c r="G18" s="125"/>
      <c r="H18" s="123">
        <v>100</v>
      </c>
      <c r="I18" s="125">
        <f>G18+H18</f>
        <v>100</v>
      </c>
      <c r="J18" s="125"/>
      <c r="K18" s="125"/>
      <c r="L18" s="126"/>
      <c r="M18" s="126"/>
      <c r="N18" s="126"/>
      <c r="O18" s="126"/>
      <c r="P18" s="126"/>
      <c r="Q18" s="126"/>
    </row>
    <row r="19" spans="1:17" s="105" customFormat="1" ht="12" customHeight="1">
      <c r="A19" s="118">
        <v>5</v>
      </c>
      <c r="B19" s="190" t="str">
        <f>ORÇAMENTO!C72</f>
        <v>DIVERSOS</v>
      </c>
      <c r="C19" s="191"/>
      <c r="D19" s="121">
        <f>ORÇAMENTO!I83</f>
        <v>32574.54814391</v>
      </c>
      <c r="E19" s="122">
        <f>D19/$D$25*100</f>
        <v>12.294630883564253</v>
      </c>
      <c r="F19" s="123"/>
      <c r="G19" s="123"/>
      <c r="H19" s="123">
        <v>100</v>
      </c>
      <c r="I19" s="123">
        <f>G19+H19</f>
        <v>100</v>
      </c>
      <c r="J19" s="123"/>
      <c r="K19" s="123"/>
      <c r="L19" s="126"/>
      <c r="M19" s="126"/>
      <c r="N19" s="126"/>
      <c r="O19" s="126"/>
      <c r="P19" s="126"/>
      <c r="Q19" s="126"/>
    </row>
    <row r="20" spans="1:17" s="105" customFormat="1" ht="12" customHeight="1">
      <c r="A20" s="118"/>
      <c r="B20" s="190"/>
      <c r="C20" s="191"/>
      <c r="D20" s="121"/>
      <c r="E20" s="131"/>
      <c r="F20" s="123"/>
      <c r="G20" s="123"/>
      <c r="H20" s="123"/>
      <c r="I20" s="123"/>
      <c r="J20" s="123"/>
      <c r="K20" s="123"/>
      <c r="L20" s="126"/>
      <c r="M20" s="126"/>
      <c r="N20" s="126"/>
      <c r="O20" s="126"/>
      <c r="P20" s="126"/>
      <c r="Q20" s="126"/>
    </row>
    <row r="21" spans="1:17" s="105" customFormat="1" ht="12" customHeight="1">
      <c r="A21" s="118"/>
      <c r="B21" s="190"/>
      <c r="C21" s="191"/>
      <c r="D21" s="121"/>
      <c r="E21" s="131"/>
      <c r="F21" s="123"/>
      <c r="G21" s="123"/>
      <c r="H21" s="123"/>
      <c r="I21" s="123"/>
      <c r="J21" s="123"/>
      <c r="K21" s="123"/>
      <c r="L21" s="126"/>
      <c r="M21" s="126"/>
      <c r="N21" s="126"/>
      <c r="O21" s="126"/>
      <c r="P21" s="126"/>
      <c r="Q21" s="126"/>
    </row>
    <row r="22" spans="1:17" s="105" customFormat="1" ht="10.5" customHeight="1" thickBot="1">
      <c r="A22" s="132"/>
      <c r="B22" s="133"/>
      <c r="C22" s="133"/>
      <c r="D22" s="134"/>
      <c r="E22" s="135"/>
      <c r="F22" s="136"/>
      <c r="G22" s="136"/>
      <c r="H22" s="136"/>
      <c r="I22" s="136"/>
      <c r="J22" s="136"/>
      <c r="K22" s="136"/>
      <c r="L22" s="137"/>
      <c r="M22" s="137"/>
      <c r="N22" s="137"/>
      <c r="O22" s="137"/>
      <c r="P22" s="137"/>
      <c r="Q22" s="137"/>
    </row>
    <row r="23" spans="1:17" s="105" customFormat="1" ht="18" customHeight="1" thickBot="1">
      <c r="A23" s="192" t="s">
        <v>49</v>
      </c>
      <c r="B23" s="192"/>
      <c r="C23" s="192"/>
      <c r="D23" s="138"/>
      <c r="E23" s="139">
        <f>SUM(E15:E21)/100</f>
        <v>1.0000000000000002</v>
      </c>
      <c r="F23" s="140">
        <f>(F15*$E$15+F16*$E$16+F17*E17+F18*$E$18+F18*$E$19)/100/100</f>
        <v>0.5</v>
      </c>
      <c r="G23" s="139">
        <f>F23</f>
        <v>0.5</v>
      </c>
      <c r="H23" s="140">
        <f>(H15*$E$15+H16*$E$16+H17*F17+H18*$E$18+H18*$E$19)/100/100</f>
        <v>0.5000000000000001</v>
      </c>
      <c r="I23" s="139">
        <f>H23+F23</f>
        <v>1</v>
      </c>
      <c r="J23" s="140"/>
      <c r="K23" s="141"/>
      <c r="L23" s="142" t="e">
        <f>(#REF!*#REF!+#REF!*#REF!)/100</f>
        <v>#REF!</v>
      </c>
      <c r="M23" s="143" t="e">
        <f>(L23+J23)/G23</f>
        <v>#REF!</v>
      </c>
      <c r="N23" s="142" t="e">
        <f>(#REF!*#REF!+#REF!*#REF!)/100</f>
        <v>#REF!</v>
      </c>
      <c r="O23" s="143" t="e">
        <f>N23/K23</f>
        <v>#REF!</v>
      </c>
      <c r="P23" s="142" t="e">
        <f>(#REF!*#REF!+#REF!*#REF!)/100</f>
        <v>#REF!</v>
      </c>
      <c r="Q23" s="143" t="e">
        <f>(P23+N23)/K23</f>
        <v>#REF!</v>
      </c>
    </row>
    <row r="24" spans="1:9" s="105" customFormat="1" ht="5.25" customHeight="1">
      <c r="A24" s="144"/>
      <c r="B24" s="144"/>
      <c r="C24" s="144"/>
      <c r="D24" s="144"/>
      <c r="E24" s="145"/>
      <c r="F24" s="144"/>
      <c r="G24" s="144"/>
      <c r="H24" s="144"/>
      <c r="I24" s="144"/>
    </row>
    <row r="25" spans="1:17" s="105" customFormat="1" ht="14.25" customHeight="1">
      <c r="A25" s="192" t="s">
        <v>50</v>
      </c>
      <c r="B25" s="192"/>
      <c r="C25" s="192"/>
      <c r="D25" s="146">
        <f>SUM(D15:D21)</f>
        <v>264949.37873617996</v>
      </c>
      <c r="E25" s="147"/>
      <c r="F25" s="189">
        <f>F23*$D$25</f>
        <v>132474.68936808998</v>
      </c>
      <c r="G25" s="189"/>
      <c r="H25" s="189">
        <f>H23*$D$25</f>
        <v>132474.68936809</v>
      </c>
      <c r="I25" s="189"/>
      <c r="J25" s="189"/>
      <c r="K25" s="189"/>
      <c r="L25" s="187" t="e">
        <f>L23</f>
        <v>#REF!</v>
      </c>
      <c r="M25" s="188"/>
      <c r="N25" s="187" t="e">
        <f>N23</f>
        <v>#REF!</v>
      </c>
      <c r="O25" s="188"/>
      <c r="P25" s="187" t="e">
        <f>P23</f>
        <v>#REF!</v>
      </c>
      <c r="Q25" s="188"/>
    </row>
  </sheetData>
  <sheetProtection password="F751" sheet="1" objects="1" scenarios="1"/>
  <mergeCells count="20">
    <mergeCell ref="I7:K7"/>
    <mergeCell ref="I9:K9"/>
    <mergeCell ref="A10:E10"/>
    <mergeCell ref="A1:K1"/>
    <mergeCell ref="A2:K2"/>
    <mergeCell ref="A4:K4"/>
    <mergeCell ref="A5:H5"/>
    <mergeCell ref="F12:K12"/>
    <mergeCell ref="B16:C16"/>
    <mergeCell ref="B19:C19"/>
    <mergeCell ref="B20:C20"/>
    <mergeCell ref="B21:C21"/>
    <mergeCell ref="A23:C23"/>
    <mergeCell ref="A25:C25"/>
    <mergeCell ref="F25:G25"/>
    <mergeCell ref="P25:Q25"/>
    <mergeCell ref="H25:I25"/>
    <mergeCell ref="J25:K25"/>
    <mergeCell ref="L25:M25"/>
    <mergeCell ref="N25:O2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6"/>
  <headerFooter alignWithMargins="0">
    <oddFooter>&amp;CPágina &amp;P de &amp;N</oddFooter>
  </headerFooter>
  <drawing r:id="rId5"/>
  <legacyDrawing r:id="rId4"/>
  <oleObjects>
    <oleObject progId="Word.Picture.8" shapeId="611820" r:id="rId1"/>
    <oleObject progId="Word.Picture.8" shapeId="611821" r:id="rId2"/>
    <oleObject progId="Word.Picture.8" shapeId="61182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E9" sqref="E9:G9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3" width="9.140625" style="2" customWidth="1"/>
    <col min="4" max="4" width="13.140625" style="2" bestFit="1" customWidth="1"/>
    <col min="5" max="10" width="9.140625" style="2" customWidth="1"/>
    <col min="11" max="11" width="21.7109375" style="2" customWidth="1"/>
    <col min="12" max="16384" width="9.140625" style="2" customWidth="1"/>
  </cols>
  <sheetData>
    <row r="1" spans="1:11" ht="23.25">
      <c r="A1" s="202" t="s">
        <v>10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5.75">
      <c r="A2" s="219" t="s">
        <v>210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3.25">
      <c r="A3" s="1"/>
      <c r="B3" s="1"/>
      <c r="C3" s="1"/>
      <c r="D3" s="1"/>
      <c r="E3" s="1"/>
      <c r="F3" s="1"/>
      <c r="G3" s="1"/>
      <c r="I3" s="3"/>
      <c r="J3" s="149"/>
      <c r="K3" s="149"/>
    </row>
    <row r="4" spans="1:11" ht="23.25">
      <c r="A4" s="220" t="s">
        <v>58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4.5" customHeight="1">
      <c r="A5" s="223"/>
      <c r="B5" s="223"/>
      <c r="C5" s="223"/>
      <c r="D5" s="223"/>
      <c r="E5" s="223"/>
      <c r="F5" s="223"/>
      <c r="G5" s="223"/>
      <c r="H5" s="223"/>
      <c r="I5" s="223"/>
      <c r="J5" s="149"/>
      <c r="K5" s="149"/>
    </row>
    <row r="6" spans="1:11" ht="20.25" customHeight="1">
      <c r="A6" s="25" t="str">
        <f>ORÇAMENTO!A6</f>
        <v>OBRA : COBERTURA E REFORMA DE QUADRA POLIESPORTIVA</v>
      </c>
      <c r="B6" s="26"/>
      <c r="C6" s="27"/>
      <c r="D6" s="27"/>
      <c r="E6" s="28"/>
      <c r="F6" s="29"/>
      <c r="G6" s="30"/>
      <c r="H6" s="30"/>
      <c r="I6" s="30"/>
      <c r="J6" s="30"/>
      <c r="K6" s="31"/>
    </row>
    <row r="7" spans="1:11" ht="20.25" customHeight="1">
      <c r="A7" s="32" t="str">
        <f>ORÇAMENTO!A7</f>
        <v>PROGRAMA : MODERNIZAÇÃO DE INFRA ESTRUTURA ESPORTIVA -  ESPORTE E LAZER NA CIDADE</v>
      </c>
      <c r="B7" s="33"/>
      <c r="C7" s="33"/>
      <c r="D7" s="33"/>
      <c r="E7" s="33"/>
      <c r="F7" s="33"/>
      <c r="G7" s="30"/>
      <c r="H7" s="30"/>
      <c r="I7" s="30"/>
      <c r="J7" s="30"/>
      <c r="K7" s="31"/>
    </row>
    <row r="8" spans="1:11" ht="20.25" customHeight="1">
      <c r="A8" s="215" t="str">
        <f>ORÇAMENTO!A8</f>
        <v>LOCAL: BAIRRO PLANALTO - PATOS DE MINAS/MG</v>
      </c>
      <c r="B8" s="216"/>
      <c r="C8" s="216"/>
      <c r="D8" s="216"/>
      <c r="E8" s="216"/>
      <c r="F8" s="216"/>
      <c r="G8" s="216"/>
      <c r="H8" s="217"/>
      <c r="I8" s="208" t="str">
        <f>ORÇAMENTO!G7</f>
        <v>CONTRATO: 0373.113-30/2011</v>
      </c>
      <c r="J8" s="209"/>
      <c r="K8" s="210"/>
    </row>
    <row r="9" spans="1:11" ht="20.25" customHeight="1">
      <c r="A9" s="32" t="str">
        <f>ORÇAMENTO!A9</f>
        <v>PROF. RESP.: MARIA IGNÊS SILVÉRIO                     </v>
      </c>
      <c r="B9" s="33"/>
      <c r="C9" s="33"/>
      <c r="D9" s="32"/>
      <c r="E9" s="218" t="str">
        <f>ORÇAMENTO!F9</f>
        <v>CREA: MG-30.465/D</v>
      </c>
      <c r="F9" s="218"/>
      <c r="G9" s="218"/>
      <c r="H9" s="208" t="str">
        <f>ORÇAMENTO!H9</f>
        <v>ART Nº :1-41005958</v>
      </c>
      <c r="I9" s="209"/>
      <c r="J9" s="210"/>
      <c r="K9" s="34" t="str">
        <f>ORÇAMENTO!F10</f>
        <v>DATA: 06/06/2012</v>
      </c>
    </row>
    <row r="10" spans="1:11" ht="6" customHeight="1" thickBot="1">
      <c r="A10" s="211"/>
      <c r="B10" s="211"/>
      <c r="C10" s="211"/>
      <c r="D10" s="150"/>
      <c r="E10" s="150"/>
      <c r="F10" s="150"/>
      <c r="G10" s="150"/>
      <c r="H10" s="150"/>
      <c r="I10" s="150"/>
      <c r="J10" s="150"/>
      <c r="K10" s="150"/>
    </row>
    <row r="11" spans="1:11" ht="12.75">
      <c r="A11" s="151"/>
      <c r="B11" s="154"/>
      <c r="C11" s="154"/>
      <c r="D11" s="154"/>
      <c r="E11" s="154"/>
      <c r="F11" s="154"/>
      <c r="G11" s="154"/>
      <c r="H11" s="154"/>
      <c r="I11" s="154"/>
      <c r="J11" s="154"/>
      <c r="K11" s="155"/>
    </row>
    <row r="12" spans="1:11" ht="12.75">
      <c r="A12" s="156" t="s">
        <v>59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8"/>
    </row>
    <row r="13" spans="1:11" ht="13.5" thickBo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8"/>
    </row>
    <row r="14" spans="1:11" ht="13.5" thickBot="1">
      <c r="A14" s="156"/>
      <c r="B14" s="159">
        <v>0.008</v>
      </c>
      <c r="C14" s="157"/>
      <c r="D14" s="157"/>
      <c r="E14" s="157"/>
      <c r="F14" s="157"/>
      <c r="G14" s="157"/>
      <c r="H14" s="157"/>
      <c r="I14" s="157"/>
      <c r="J14" s="157"/>
      <c r="K14" s="158"/>
    </row>
    <row r="15" spans="1:11" ht="12.75">
      <c r="A15" s="156"/>
      <c r="B15" s="157"/>
      <c r="C15" s="157"/>
      <c r="D15" s="157"/>
      <c r="E15" s="160" t="s">
        <v>60</v>
      </c>
      <c r="F15" s="157"/>
      <c r="G15" s="157"/>
      <c r="H15" s="157"/>
      <c r="I15" s="161" t="s">
        <v>61</v>
      </c>
      <c r="J15" s="162">
        <f>1+B18+B22+B30</f>
        <v>1.0989</v>
      </c>
      <c r="K15" s="158"/>
    </row>
    <row r="16" spans="1:11" ht="12.75">
      <c r="A16" s="156" t="s">
        <v>62</v>
      </c>
      <c r="B16" s="157"/>
      <c r="C16" s="157"/>
      <c r="D16" s="157"/>
      <c r="E16" s="160" t="s">
        <v>63</v>
      </c>
      <c r="F16" s="157"/>
      <c r="G16" s="157"/>
      <c r="H16" s="157"/>
      <c r="I16" s="161" t="s">
        <v>64</v>
      </c>
      <c r="J16" s="162">
        <f>1+B14</f>
        <v>1.008</v>
      </c>
      <c r="K16" s="158"/>
    </row>
    <row r="17" spans="1:11" ht="13.5" thickBot="1">
      <c r="A17" s="156"/>
      <c r="B17" s="157"/>
      <c r="C17" s="157"/>
      <c r="D17" s="157"/>
      <c r="E17" s="160" t="s">
        <v>65</v>
      </c>
      <c r="F17" s="157"/>
      <c r="G17" s="157"/>
      <c r="H17" s="157"/>
      <c r="I17" s="161" t="s">
        <v>66</v>
      </c>
      <c r="J17" s="162">
        <f>1+B26</f>
        <v>1.08</v>
      </c>
      <c r="K17" s="158"/>
    </row>
    <row r="18" spans="1:11" ht="13.5" thickBot="1">
      <c r="A18" s="156"/>
      <c r="B18" s="159">
        <v>0.0188</v>
      </c>
      <c r="C18" s="157"/>
      <c r="D18" s="157"/>
      <c r="E18" s="160" t="s">
        <v>67</v>
      </c>
      <c r="F18" s="157"/>
      <c r="G18" s="157"/>
      <c r="H18" s="157"/>
      <c r="I18" s="161" t="s">
        <v>68</v>
      </c>
      <c r="J18" s="162">
        <f>1-C35-E35-G35-C37</f>
        <v>0.9435</v>
      </c>
      <c r="K18" s="158"/>
    </row>
    <row r="19" spans="1:11" ht="12.75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8"/>
    </row>
    <row r="20" spans="1:11" ht="12.75">
      <c r="A20" s="156" t="s">
        <v>69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8"/>
    </row>
    <row r="21" spans="1:11" ht="13.5" thickBot="1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8"/>
    </row>
    <row r="22" spans="1:11" ht="13.5" thickBot="1">
      <c r="A22" s="156"/>
      <c r="B22" s="159">
        <v>0.0761</v>
      </c>
      <c r="C22" s="157"/>
      <c r="D22" s="157"/>
      <c r="E22" s="157"/>
      <c r="F22" s="157"/>
      <c r="G22" s="157"/>
      <c r="H22" s="157"/>
      <c r="I22" s="157"/>
      <c r="J22" s="157"/>
      <c r="K22" s="158"/>
    </row>
    <row r="23" spans="1:11" ht="12.75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8"/>
    </row>
    <row r="24" spans="1:11" ht="12.75">
      <c r="A24" s="156" t="s">
        <v>70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8"/>
    </row>
    <row r="25" spans="1:11" ht="13.5" thickBot="1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8"/>
    </row>
    <row r="26" spans="1:11" ht="13.5" thickBot="1">
      <c r="A26" s="156"/>
      <c r="B26" s="159">
        <v>0.08</v>
      </c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11" ht="12.7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8"/>
    </row>
    <row r="28" spans="1:11" ht="12.75">
      <c r="A28" s="156" t="s">
        <v>71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8"/>
    </row>
    <row r="29" spans="1:11" ht="13.5" thickBot="1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8"/>
    </row>
    <row r="30" spans="1:11" ht="13.5" thickBot="1">
      <c r="A30" s="156"/>
      <c r="B30" s="159">
        <v>0.004</v>
      </c>
      <c r="C30" s="157"/>
      <c r="D30" s="157"/>
      <c r="E30" s="157"/>
      <c r="F30" s="157"/>
      <c r="G30" s="157"/>
      <c r="H30" s="157"/>
      <c r="I30" s="157"/>
      <c r="J30" s="157"/>
      <c r="K30" s="158"/>
    </row>
    <row r="31" spans="1:11" ht="12.75">
      <c r="A31" s="156"/>
      <c r="B31" s="163"/>
      <c r="C31" s="157"/>
      <c r="D31" s="157"/>
      <c r="E31" s="157"/>
      <c r="F31" s="157"/>
      <c r="G31" s="157"/>
      <c r="H31" s="157"/>
      <c r="I31" s="157"/>
      <c r="J31" s="157"/>
      <c r="K31" s="158"/>
    </row>
    <row r="32" spans="1:11" ht="25.5" customHeight="1">
      <c r="A32" s="212" t="s">
        <v>72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4"/>
    </row>
    <row r="33" spans="1:11" ht="12.75">
      <c r="A33" s="164" t="s">
        <v>73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8"/>
    </row>
    <row r="34" spans="1:11" ht="13.5" thickBot="1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8"/>
    </row>
    <row r="35" spans="1:11" ht="13.5" thickBot="1">
      <c r="A35" s="156"/>
      <c r="B35" s="157" t="s">
        <v>74</v>
      </c>
      <c r="C35" s="165">
        <v>0.03</v>
      </c>
      <c r="D35" s="166" t="s">
        <v>75</v>
      </c>
      <c r="E35" s="165">
        <v>0.0065</v>
      </c>
      <c r="F35" s="166" t="s">
        <v>76</v>
      </c>
      <c r="G35" s="159">
        <v>0.02</v>
      </c>
      <c r="H35" s="157"/>
      <c r="I35" s="157"/>
      <c r="J35" s="167"/>
      <c r="K35" s="158"/>
    </row>
    <row r="36" spans="1:11" ht="13.5" thickBot="1">
      <c r="A36" s="156"/>
      <c r="B36" s="157"/>
      <c r="C36" s="157"/>
      <c r="D36" s="157"/>
      <c r="E36" s="157"/>
      <c r="F36" s="157"/>
      <c r="G36" s="157"/>
      <c r="H36" s="157"/>
      <c r="I36" s="157"/>
      <c r="J36" s="167"/>
      <c r="K36" s="158"/>
    </row>
    <row r="37" spans="1:11" ht="13.5" thickBot="1">
      <c r="A37" s="156"/>
      <c r="B37" s="157" t="s">
        <v>77</v>
      </c>
      <c r="C37" s="165">
        <v>0</v>
      </c>
      <c r="D37" s="157"/>
      <c r="E37" s="157"/>
      <c r="F37" s="163"/>
      <c r="G37" s="157"/>
      <c r="H37" s="157"/>
      <c r="I37" s="167"/>
      <c r="J37" s="157"/>
      <c r="K37" s="158"/>
    </row>
    <row r="38" spans="1:11" ht="12.75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8"/>
    </row>
    <row r="39" spans="1:11" ht="15.75">
      <c r="A39" s="156"/>
      <c r="B39" s="168"/>
      <c r="C39" s="168" t="s">
        <v>78</v>
      </c>
      <c r="D39" s="169">
        <f>(J15*J16*J17/J18)-1</f>
        <v>0.2679454117647062</v>
      </c>
      <c r="E39" s="157"/>
      <c r="F39" s="157"/>
      <c r="G39" s="157"/>
      <c r="H39" s="157"/>
      <c r="I39" s="157"/>
      <c r="J39" s="157"/>
      <c r="K39" s="158"/>
    </row>
    <row r="40" spans="1:11" ht="13.5" thickBo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2"/>
    </row>
  </sheetData>
  <sheetProtection password="F751" sheet="1" objects="1" scenarios="1"/>
  <mergeCells count="10">
    <mergeCell ref="A1:K1"/>
    <mergeCell ref="A2:K2"/>
    <mergeCell ref="A4:K4"/>
    <mergeCell ref="A5:I5"/>
    <mergeCell ref="I8:K8"/>
    <mergeCell ref="A10:C10"/>
    <mergeCell ref="A32:K32"/>
    <mergeCell ref="A8:H8"/>
    <mergeCell ref="E9:G9"/>
    <mergeCell ref="H9:J9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85" r:id="rId4"/>
  <legacyDrawing r:id="rId3"/>
  <oleObjects>
    <oleObject progId="Word.Picture.8" shapeId="674617" r:id="rId1"/>
    <oleObject progId="Word.Picture.8" shapeId="6746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IGNES</cp:lastModifiedBy>
  <cp:lastPrinted>2012-09-28T12:48:15Z</cp:lastPrinted>
  <dcterms:created xsi:type="dcterms:W3CDTF">1997-10-28T18:59:41Z</dcterms:created>
  <dcterms:modified xsi:type="dcterms:W3CDTF">2012-09-28T12:49:17Z</dcterms:modified>
  <cp:category/>
  <cp:version/>
  <cp:contentType/>
  <cp:contentStatus/>
</cp:coreProperties>
</file>