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2"/>
  </bookViews>
  <sheets>
    <sheet name="ORÇAMENTO" sheetId="1" r:id="rId1"/>
    <sheet name="BDI" sheetId="2" r:id="rId2"/>
    <sheet name="CRO REC. AMB." sheetId="3" r:id="rId3"/>
  </sheets>
  <definedNames>
    <definedName name="_xlnm.Print_Area" localSheetId="1">'BDI'!$A$1:$K$42</definedName>
    <definedName name="_xlnm.Print_Area" localSheetId="2">'CRO REC. AMB.'!$A$1:$M$24</definedName>
    <definedName name="_xlnm.Print_Area" localSheetId="0">'ORÇAMENTO'!$A$1:$I$32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<sst xmlns="http://schemas.openxmlformats.org/spreadsheetml/2006/main" count="138" uniqueCount="108">
  <si>
    <t>1.1</t>
  </si>
  <si>
    <t>2.2</t>
  </si>
  <si>
    <t>ITEM</t>
  </si>
  <si>
    <t>PESO</t>
  </si>
  <si>
    <t>SERVIÇOS A EXECUTAR</t>
  </si>
  <si>
    <t>TOTAL</t>
  </si>
  <si>
    <t>m²</t>
  </si>
  <si>
    <t>QUANT.</t>
  </si>
  <si>
    <t>PREFEITURA  DE PATOS DE MINAS</t>
  </si>
  <si>
    <t>UNITÁRIO</t>
  </si>
  <si>
    <t>2.1</t>
  </si>
  <si>
    <t>un</t>
  </si>
  <si>
    <t>PREÇOS</t>
  </si>
  <si>
    <t>BDI</t>
  </si>
  <si>
    <t>PLANTIO DE GRAMA</t>
  </si>
  <si>
    <t>Secretaria  Municipal de Planejamento e Urbanismo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</si>
  <si>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</si>
  <si>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</si>
  <si>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</si>
  <si>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</si>
  <si>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</si>
  <si>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</si>
  <si>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</si>
  <si>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</si>
  <si>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</si>
  <si>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</si>
  <si>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</si>
  <si>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</si>
  <si>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</si>
  <si>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</si>
  <si>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</si>
  <si>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</si>
  <si>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</si>
  <si>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</si>
  <si>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</si>
  <si>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</si>
  <si>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REFERENCIAS</t>
  </si>
  <si>
    <t xml:space="preserve">DESCRIÇÃO </t>
  </si>
  <si>
    <t>UNID.</t>
  </si>
  <si>
    <t>PREÇO SEM BDI</t>
  </si>
  <si>
    <t>PREÇO COM BDI</t>
  </si>
  <si>
    <t>TOTAL GERAL DA OBRA</t>
  </si>
  <si>
    <t>CRONOGRAMA FISICO FINANCEIRO</t>
  </si>
  <si>
    <t>PRAZO DE EXECUÇÃO: 3 MESES</t>
  </si>
  <si>
    <t xml:space="preserve">DISCRIMINAÇÃO  </t>
  </si>
  <si>
    <t xml:space="preserve">VALOR DOS  </t>
  </si>
  <si>
    <t>EXECUTADO</t>
  </si>
  <si>
    <t>MÊS -  1</t>
  </si>
  <si>
    <t>MÊS -  2</t>
  </si>
  <si>
    <t>MÊS - 3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</si>
  <si>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</si>
  <si>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</si>
  <si>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</si>
  <si>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</si>
  <si>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</si>
  <si>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</si>
  <si>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</si>
  <si>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</si>
  <si>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</si>
  <si>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</si>
  <si>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CÁLCULO DO BDI</t>
  </si>
  <si>
    <t xml:space="preserve">PLANILHA ORÇAMENTÁRIA </t>
  </si>
  <si>
    <t>DATA BASE</t>
  </si>
  <si>
    <t>DATA DO ORÇAMENTO</t>
  </si>
  <si>
    <t>2.0</t>
  </si>
  <si>
    <t>SI-73892/2</t>
  </si>
  <si>
    <t>Sub-total 2</t>
  </si>
  <si>
    <t>1.0</t>
  </si>
  <si>
    <t>SERVIÇOS PRELIMINARES</t>
  </si>
  <si>
    <t>SI-74209/1</t>
  </si>
  <si>
    <t>SI-73847/2</t>
  </si>
  <si>
    <t>1.2</t>
  </si>
  <si>
    <t>Aluguel de Container para escritório e wc em chapa de aço nervurada inclusive instalações elétricas e hidro-sanitárias</t>
  </si>
  <si>
    <t>mês</t>
  </si>
  <si>
    <t>ELE-CAV-005</t>
  </si>
  <si>
    <t>1.3</t>
  </si>
  <si>
    <t>Abrigo para cavalete em alvenaria, dimensões 0,65x 0,85x0,30 m inclusive cavalete</t>
  </si>
  <si>
    <t>IIO-LIG-015</t>
  </si>
  <si>
    <t>1.4</t>
  </si>
  <si>
    <t xml:space="preserve">Ligação provisória de água e esgoto </t>
  </si>
  <si>
    <t>SI-73960/1</t>
  </si>
  <si>
    <t>1.5</t>
  </si>
  <si>
    <t>Ligação provisória de luz e força para obra (instalação minima)</t>
  </si>
  <si>
    <t>Sub-total 1</t>
  </si>
  <si>
    <t>PASSEIOS E PÁTIOS</t>
  </si>
  <si>
    <t>PROGRAMA TURISMO SOCIAL NO BRASIL</t>
  </si>
  <si>
    <t>PROJETO: MELHORIA NA INFRAESTRUTURA DO KARTODROMO</t>
  </si>
  <si>
    <t>PROF. RESP.: MARCELO FERREIRA RODRIGUES</t>
  </si>
  <si>
    <t>OBRA : MELHORIA NA INFRAESTRUTURA DO KARTODROMO</t>
  </si>
  <si>
    <t>CONTRATO: 0372.089-13/2011</t>
  </si>
  <si>
    <t>3.1</t>
  </si>
  <si>
    <t>Sub-total 3</t>
  </si>
  <si>
    <t>ESPECIF.</t>
  </si>
  <si>
    <t>FISICO</t>
  </si>
  <si>
    <t>FINANCEIRO</t>
  </si>
  <si>
    <t>LOCAL: BAIRRO ALTO LIMOEIRO</t>
  </si>
  <si>
    <t>SI-78472</t>
  </si>
  <si>
    <t>Serviços Topográficos para pavimentação, inclusive nota de serviços, acompanhamento e greide.</t>
  </si>
  <si>
    <t>Execução de calçada em concreto 1:3:5,  fck&gt;=12 MPa, preparo mecânico, espessura 7 cm.</t>
  </si>
  <si>
    <t>CCU</t>
  </si>
  <si>
    <t>Plantio de GRAMA em rolos tipo esmeralda incl forn e transporte inclusive preparo do terreno e o material para este.</t>
  </si>
  <si>
    <t>CAU: 17.499-8</t>
  </si>
  <si>
    <t xml:space="preserve">RRT Nº : 760596 </t>
  </si>
  <si>
    <t>23/11/2012</t>
  </si>
  <si>
    <t>Placa de obra (governo) em chapa de aço galvanizado, de 2,00 x 1,25 m</t>
  </si>
  <si>
    <t>2.3</t>
  </si>
  <si>
    <t>Rampa para acesso de deficientes</t>
  </si>
  <si>
    <r>
      <t xml:space="preserve">REFERÊNCIA DE PREÇOS: </t>
    </r>
    <r>
      <rPr>
        <sz val="10"/>
        <rFont val="Arial"/>
        <family val="2"/>
      </rPr>
      <t>TABELA SINAPI, PREÇOS DE MERCADO</t>
    </r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</si>
</sst>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0_);_(* \(#,##0.00\);_(* \-??_);_(@_)"/>
    <numFmt numFmtId="186" formatCode="0.000"/>
    <numFmt numFmtId="187" formatCode="0.0000"/>
    <numFmt numFmtId="188" formatCode="#,##0.000000"/>
    <numFmt numFmtId="189" formatCode="_(* #,##0.000000_);_(* \(#,##0.000000\);_(* &quot;-&quot;??????_);_(@_)"/>
    <numFmt numFmtId="190" formatCode="_(* #,##0.000_);_(* \(#,##0.000\);_(* \-??_);_(@_)"/>
    <numFmt numFmtId="191" formatCode="_(* #,##0.0000_);_(* \(#,##0.0000\);_(* \-??_);_(@_)"/>
    <numFmt numFmtId="192" formatCode="_(* #,##0.00000_);_(* \(#,##0.00000\);_(* \-??_);_(@_)"/>
    <numFmt numFmtId="193" formatCode="0.00000"/>
    <numFmt numFmtId="194" formatCode="0.00000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_(* #,##0.00000_);_(* \(#,##0.00000\);_(* &quot;-&quot;??_);_(@_)"/>
    <numFmt numFmtId="199" formatCode="dd/mm/yy"/>
    <numFmt numFmtId="200" formatCode="_(* #,##0.000_);_(* \(#,##0.000\);_(* &quot;-&quot;???_);_(@_)"/>
    <numFmt numFmtId="201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4" fontId="11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16" fillId="24" borderId="10" xfId="0" applyNumberFormat="1" applyFont="1" applyFill="1" applyBorder="1" applyAlignment="1" applyProtection="1">
      <alignment horizontal="left" vertical="top"/>
      <protection/>
    </xf>
    <xf numFmtId="4" fontId="16" fillId="24" borderId="11" xfId="0" applyNumberFormat="1" applyFont="1" applyFill="1" applyBorder="1" applyAlignment="1" applyProtection="1">
      <alignment horizontal="center"/>
      <protection/>
    </xf>
    <xf numFmtId="4" fontId="16" fillId="24" borderId="10" xfId="0" applyNumberFormat="1" applyFont="1" applyFill="1" applyBorder="1" applyAlignment="1" applyProtection="1">
      <alignment horizontal="left"/>
      <protection/>
    </xf>
    <xf numFmtId="4" fontId="16" fillId="24" borderId="11" xfId="0" applyNumberFormat="1" applyFont="1" applyFill="1" applyBorder="1" applyAlignment="1" applyProtection="1">
      <alignment horizontal="left"/>
      <protection/>
    </xf>
    <xf numFmtId="4" fontId="16" fillId="24" borderId="11" xfId="0" applyNumberFormat="1" applyFont="1" applyFill="1" applyBorder="1" applyAlignment="1" applyProtection="1">
      <alignment horizontal="left" vertical="top"/>
      <protection/>
    </xf>
    <xf numFmtId="4" fontId="16" fillId="24" borderId="12" xfId="0" applyNumberFormat="1" applyFont="1" applyFill="1" applyBorder="1" applyAlignment="1" applyProtection="1">
      <alignment horizontal="left" vertical="top"/>
      <protection/>
    </xf>
    <xf numFmtId="4" fontId="16" fillId="24" borderId="10" xfId="0" applyNumberFormat="1" applyFont="1" applyFill="1" applyBorder="1" applyAlignment="1" applyProtection="1">
      <alignment horizontal="center" vertical="top"/>
      <protection/>
    </xf>
    <xf numFmtId="4" fontId="16" fillId="24" borderId="12" xfId="0" applyNumberFormat="1" applyFont="1" applyFill="1" applyBorder="1" applyAlignment="1" applyProtection="1">
      <alignment horizontal="center" vertical="top"/>
      <protection/>
    </xf>
    <xf numFmtId="4" fontId="0" fillId="24" borderId="12" xfId="0" applyNumberFormat="1" applyFont="1" applyFill="1" applyBorder="1" applyAlignment="1" applyProtection="1">
      <alignment horizontal="justify" vertical="justify"/>
      <protection/>
    </xf>
    <xf numFmtId="4" fontId="16" fillId="24" borderId="12" xfId="0" applyNumberFormat="1" applyFont="1" applyFill="1" applyBorder="1" applyAlignment="1" applyProtection="1">
      <alignment horizontal="center"/>
      <protection/>
    </xf>
    <xf numFmtId="2" fontId="4" fillId="0" borderId="13" xfId="50" applyNumberFormat="1" applyFont="1" applyBorder="1" applyAlignment="1" applyProtection="1">
      <alignment horizontal="center"/>
      <protection/>
    </xf>
    <xf numFmtId="2" fontId="1" fillId="0" borderId="14" xfId="50" applyNumberFormat="1" applyFont="1" applyBorder="1" applyAlignment="1" applyProtection="1">
      <alignment horizontal="center"/>
      <protection/>
    </xf>
    <xf numFmtId="2" fontId="1" fillId="24" borderId="15" xfId="50" applyNumberFormat="1" applyFont="1" applyFill="1" applyBorder="1" applyAlignment="1" applyProtection="1">
      <alignment horizontal="centerContinuous"/>
      <protection/>
    </xf>
    <xf numFmtId="2" fontId="1" fillId="24" borderId="16" xfId="50" applyNumberFormat="1" applyFont="1" applyFill="1" applyBorder="1" applyAlignment="1" applyProtection="1">
      <alignment horizontal="centerContinuous"/>
      <protection/>
    </xf>
    <xf numFmtId="2" fontId="1" fillId="24" borderId="17" xfId="50" applyNumberFormat="1" applyFont="1" applyFill="1" applyBorder="1" applyAlignment="1" applyProtection="1">
      <alignment horizontal="centerContinuous"/>
      <protection/>
    </xf>
    <xf numFmtId="2" fontId="1" fillId="0" borderId="18" xfId="50" applyNumberFormat="1" applyFont="1" applyBorder="1" applyAlignment="1" applyProtection="1">
      <alignment horizontal="center"/>
      <protection/>
    </xf>
    <xf numFmtId="2" fontId="1" fillId="24" borderId="19" xfId="50" applyNumberFormat="1" applyFont="1" applyFill="1" applyBorder="1" applyAlignment="1" applyProtection="1">
      <alignment horizontal="centerContinuous"/>
      <protection/>
    </xf>
    <xf numFmtId="2" fontId="1" fillId="24" borderId="20" xfId="50" applyNumberFormat="1" applyFont="1" applyFill="1" applyBorder="1" applyAlignment="1" applyProtection="1">
      <alignment horizontal="centerContinuous"/>
      <protection/>
    </xf>
    <xf numFmtId="2" fontId="0" fillId="0" borderId="21" xfId="50" applyNumberFormat="1" applyFont="1" applyBorder="1" applyAlignment="1" applyProtection="1">
      <alignment horizontal="left"/>
      <protection/>
    </xf>
    <xf numFmtId="171" fontId="0" fillId="24" borderId="21" xfId="54" applyFont="1" applyFill="1" applyBorder="1" applyAlignment="1" applyProtection="1">
      <alignment/>
      <protection/>
    </xf>
    <xf numFmtId="2" fontId="0" fillId="25" borderId="0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Border="1" applyProtection="1">
      <alignment/>
      <protection/>
    </xf>
    <xf numFmtId="2" fontId="1" fillId="0" borderId="22" xfId="50" applyNumberFormat="1" applyFont="1" applyBorder="1" applyAlignment="1" applyProtection="1">
      <alignment horizontal="center"/>
      <protection/>
    </xf>
    <xf numFmtId="171" fontId="0" fillId="24" borderId="22" xfId="54" applyFont="1" applyFill="1" applyBorder="1" applyAlignment="1" applyProtection="1">
      <alignment horizontal="centerContinuous"/>
      <protection/>
    </xf>
    <xf numFmtId="171" fontId="1" fillId="24" borderId="23" xfId="52" applyNumberFormat="1" applyFont="1" applyFill="1" applyBorder="1" applyAlignment="1" applyProtection="1">
      <alignment/>
      <protection/>
    </xf>
    <xf numFmtId="171" fontId="1" fillId="24" borderId="24" xfId="54" applyFont="1" applyFill="1" applyBorder="1" applyAlignment="1" applyProtection="1">
      <alignment/>
      <protection/>
    </xf>
    <xf numFmtId="2" fontId="0" fillId="24" borderId="0" xfId="50" applyNumberFormat="1" applyFont="1" applyFill="1" applyAlignment="1" applyProtection="1">
      <alignment horizontal="center"/>
      <protection/>
    </xf>
    <xf numFmtId="2" fontId="0" fillId="24" borderId="0" xfId="50" applyNumberFormat="1" applyFont="1" applyFill="1" applyProtection="1">
      <alignment/>
      <protection/>
    </xf>
    <xf numFmtId="2" fontId="0" fillId="0" borderId="22" xfId="50" applyNumberFormat="1" applyFont="1" applyBorder="1" applyAlignment="1" applyProtection="1">
      <alignment horizontal="center" vertical="center"/>
      <protection/>
    </xf>
    <xf numFmtId="171" fontId="0" fillId="24" borderId="10" xfId="5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11" fillId="0" borderId="0" xfId="0" applyNumberFormat="1" applyFont="1" applyFill="1" applyAlignment="1" applyProtection="1">
      <alignment horizontal="center" vertical="top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71" fontId="1" fillId="0" borderId="19" xfId="54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171" fontId="0" fillId="0" borderId="21" xfId="54" applyFont="1" applyFill="1" applyBorder="1" applyAlignment="1" applyProtection="1">
      <alignment/>
      <protection/>
    </xf>
    <xf numFmtId="171" fontId="1" fillId="0" borderId="21" xfId="54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71" fontId="0" fillId="0" borderId="21" xfId="54" applyFont="1" applyFill="1" applyBorder="1" applyAlignment="1" applyProtection="1">
      <alignment horizontal="center"/>
      <protection/>
    </xf>
    <xf numFmtId="171" fontId="0" fillId="0" borderId="27" xfId="54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171" fontId="1" fillId="0" borderId="21" xfId="54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/>
      <protection/>
    </xf>
    <xf numFmtId="171" fontId="0" fillId="0" borderId="19" xfId="54" applyFont="1" applyFill="1" applyBorder="1" applyAlignment="1" applyProtection="1">
      <alignment/>
      <protection/>
    </xf>
    <xf numFmtId="171" fontId="0" fillId="0" borderId="30" xfId="54" applyFont="1" applyFill="1" applyBorder="1" applyAlignment="1" applyProtection="1">
      <alignment horizontal="center"/>
      <protection/>
    </xf>
    <xf numFmtId="171" fontId="0" fillId="0" borderId="31" xfId="54" applyFont="1" applyFill="1" applyBorder="1" applyAlignment="1" applyProtection="1">
      <alignment horizontal="center"/>
      <protection/>
    </xf>
    <xf numFmtId="171" fontId="1" fillId="0" borderId="27" xfId="54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vertical="top" wrapText="1"/>
      <protection/>
    </xf>
    <xf numFmtId="4" fontId="0" fillId="0" borderId="21" xfId="0" applyNumberFormat="1" applyFont="1" applyFill="1" applyBorder="1" applyAlignment="1" applyProtection="1">
      <alignment horizontal="center"/>
      <protection/>
    </xf>
    <xf numFmtId="171" fontId="0" fillId="0" borderId="30" xfId="54" applyFont="1" applyFill="1" applyBorder="1" applyAlignment="1" applyProtection="1">
      <alignment/>
      <protection/>
    </xf>
    <xf numFmtId="171" fontId="1" fillId="0" borderId="20" xfId="54" applyFont="1" applyFill="1" applyBorder="1" applyAlignment="1" applyProtection="1">
      <alignment horizontal="center"/>
      <protection/>
    </xf>
    <xf numFmtId="0" fontId="0" fillId="24" borderId="30" xfId="0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left" vertical="top" wrapText="1"/>
      <protection/>
    </xf>
    <xf numFmtId="4" fontId="11" fillId="24" borderId="11" xfId="0" applyNumberFormat="1" applyFont="1" applyFill="1" applyBorder="1" applyAlignment="1" applyProtection="1">
      <alignment horizontal="center" vertical="top"/>
      <protection/>
    </xf>
    <xf numFmtId="4" fontId="1" fillId="24" borderId="10" xfId="0" applyNumberFormat="1" applyFont="1" applyFill="1" applyBorder="1" applyAlignment="1" applyProtection="1">
      <alignment horizontal="left" vertical="top" wrapText="1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4" fontId="14" fillId="0" borderId="21" xfId="0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4" fontId="11" fillId="0" borderId="0" xfId="0" applyNumberFormat="1" applyFont="1" applyFill="1" applyAlignment="1" applyProtection="1">
      <alignment horizontal="center" vertical="top"/>
      <protection/>
    </xf>
    <xf numFmtId="4" fontId="9" fillId="0" borderId="21" xfId="0" applyNumberFormat="1" applyFont="1" applyFill="1" applyBorder="1" applyAlignment="1" applyProtection="1">
      <alignment horizontal="center" vertical="top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4" fontId="14" fillId="0" borderId="10" xfId="0" applyNumberFormat="1" applyFont="1" applyFill="1" applyBorder="1" applyAlignment="1" applyProtection="1">
      <alignment horizontal="center" vertical="top"/>
      <protection/>
    </xf>
    <xf numFmtId="4" fontId="21" fillId="0" borderId="11" xfId="0" applyNumberFormat="1" applyFont="1" applyFill="1" applyBorder="1" applyAlignment="1" applyProtection="1">
      <alignment horizontal="center" vertical="top"/>
      <protection/>
    </xf>
    <xf numFmtId="4" fontId="21" fillId="0" borderId="12" xfId="0" applyNumberFormat="1" applyFont="1" applyFill="1" applyBorder="1" applyAlignment="1" applyProtection="1">
      <alignment horizontal="center" vertical="top"/>
      <protection/>
    </xf>
    <xf numFmtId="4" fontId="14" fillId="0" borderId="10" xfId="0" applyNumberFormat="1" applyFont="1" applyFill="1" applyBorder="1" applyAlignment="1" applyProtection="1">
      <alignment horizontal="left" vertical="top"/>
      <protection/>
    </xf>
    <xf numFmtId="4" fontId="14" fillId="0" borderId="11" xfId="0" applyNumberFormat="1" applyFont="1" applyFill="1" applyBorder="1" applyAlignment="1" applyProtection="1">
      <alignment horizontal="left" vertical="top"/>
      <protection/>
    </xf>
    <xf numFmtId="4" fontId="14" fillId="0" borderId="12" xfId="0" applyNumberFormat="1" applyFont="1" applyFill="1" applyBorder="1" applyAlignment="1" applyProtection="1">
      <alignment horizontal="left" vertical="top"/>
      <protection/>
    </xf>
    <xf numFmtId="4" fontId="14" fillId="0" borderId="21" xfId="0" applyNumberFormat="1" applyFont="1" applyFill="1" applyBorder="1" applyAlignment="1" applyProtection="1">
      <alignment horizontal="center" vertical="top"/>
      <protection/>
    </xf>
    <xf numFmtId="4" fontId="14" fillId="0" borderId="19" xfId="0" applyNumberFormat="1" applyFont="1" applyFill="1" applyBorder="1" applyAlignment="1" applyProtection="1">
      <alignment horizontal="center" vertical="top"/>
      <protection/>
    </xf>
    <xf numFmtId="4" fontId="14" fillId="0" borderId="12" xfId="0" applyNumberFormat="1" applyFont="1" applyFill="1" applyBorder="1" applyAlignment="1" applyProtection="1">
      <alignment horizontal="center" vertical="top"/>
      <protection/>
    </xf>
    <xf numFmtId="4" fontId="14" fillId="0" borderId="21" xfId="0" applyNumberFormat="1" applyFont="1" applyFill="1" applyBorder="1" applyAlignment="1" applyProtection="1">
      <alignment horizontal="left" vertical="top"/>
      <protection/>
    </xf>
    <xf numFmtId="174" fontId="14" fillId="0" borderId="37" xfId="0" applyNumberFormat="1" applyFont="1" applyFill="1" applyBorder="1" applyAlignment="1" applyProtection="1">
      <alignment horizontal="center"/>
      <protection/>
    </xf>
    <xf numFmtId="174" fontId="14" fillId="0" borderId="38" xfId="0" applyNumberFormat="1" applyFont="1" applyFill="1" applyBorder="1" applyAlignment="1" applyProtection="1">
      <alignment horizontal="center"/>
      <protection/>
    </xf>
    <xf numFmtId="4" fontId="1" fillId="24" borderId="12" xfId="0" applyNumberFormat="1" applyFont="1" applyFill="1" applyBorder="1" applyAlignment="1" applyProtection="1">
      <alignment horizontal="left" vertical="top" wrapText="1"/>
      <protection/>
    </xf>
    <xf numFmtId="0" fontId="9" fillId="24" borderId="0" xfId="0" applyFont="1" applyFill="1" applyAlignment="1" applyProtection="1">
      <alignment horizontal="center"/>
      <protection/>
    </xf>
    <xf numFmtId="4" fontId="11" fillId="24" borderId="0" xfId="0" applyNumberFormat="1" applyFont="1" applyFill="1" applyAlignment="1" applyProtection="1">
      <alignment horizontal="center" vertical="top"/>
      <protection/>
    </xf>
    <xf numFmtId="4" fontId="11" fillId="24" borderId="38" xfId="0" applyNumberFormat="1" applyFont="1" applyFill="1" applyBorder="1" applyAlignment="1" applyProtection="1">
      <alignment horizontal="center" vertical="top"/>
      <protection/>
    </xf>
    <xf numFmtId="4" fontId="9" fillId="24" borderId="10" xfId="0" applyNumberFormat="1" applyFont="1" applyFill="1" applyBorder="1" applyAlignment="1" applyProtection="1">
      <alignment horizontal="center" vertical="top"/>
      <protection/>
    </xf>
    <xf numFmtId="4" fontId="9" fillId="24" borderId="11" xfId="0" applyNumberFormat="1" applyFont="1" applyFill="1" applyBorder="1" applyAlignment="1" applyProtection="1">
      <alignment horizontal="center" vertical="top"/>
      <protection/>
    </xf>
    <xf numFmtId="4" fontId="9" fillId="24" borderId="12" xfId="0" applyNumberFormat="1" applyFont="1" applyFill="1" applyBorder="1" applyAlignment="1" applyProtection="1">
      <alignment horizontal="center" vertical="top"/>
      <protection/>
    </xf>
    <xf numFmtId="4" fontId="14" fillId="24" borderId="10" xfId="0" applyNumberFormat="1" applyFont="1" applyFill="1" applyBorder="1" applyAlignment="1" applyProtection="1">
      <alignment horizontal="left" vertical="top"/>
      <protection/>
    </xf>
    <xf numFmtId="4" fontId="14" fillId="24" borderId="11" xfId="0" applyNumberFormat="1" applyFont="1" applyFill="1" applyBorder="1" applyAlignment="1" applyProtection="1">
      <alignment horizontal="left" vertical="top"/>
      <protection/>
    </xf>
    <xf numFmtId="4" fontId="14" fillId="24" borderId="12" xfId="0" applyNumberFormat="1" applyFont="1" applyFill="1" applyBorder="1" applyAlignment="1" applyProtection="1">
      <alignment horizontal="left" vertical="top"/>
      <protection/>
    </xf>
    <xf numFmtId="4" fontId="14" fillId="24" borderId="21" xfId="0" applyNumberFormat="1" applyFont="1" applyFill="1" applyBorder="1" applyAlignment="1" applyProtection="1">
      <alignment horizontal="left" vertical="top"/>
      <protection/>
    </xf>
    <xf numFmtId="4" fontId="14" fillId="24" borderId="21" xfId="0" applyNumberFormat="1" applyFont="1" applyFill="1" applyBorder="1" applyAlignment="1" applyProtection="1">
      <alignment horizontal="center" vertical="top"/>
      <protection/>
    </xf>
    <xf numFmtId="49" fontId="14" fillId="24" borderId="39" xfId="0" applyNumberFormat="1" applyFont="1" applyFill="1" applyBorder="1" applyAlignment="1" applyProtection="1">
      <alignment horizontal="center"/>
      <protection/>
    </xf>
    <xf numFmtId="49" fontId="14" fillId="24" borderId="40" xfId="0" applyNumberFormat="1" applyFont="1" applyFill="1" applyBorder="1" applyAlignment="1" applyProtection="1">
      <alignment horizontal="center"/>
      <protection/>
    </xf>
    <xf numFmtId="49" fontId="14" fillId="24" borderId="41" xfId="0" applyNumberFormat="1" applyFont="1" applyFill="1" applyBorder="1" applyAlignment="1" applyProtection="1">
      <alignment horizontal="center"/>
      <protection/>
    </xf>
    <xf numFmtId="4" fontId="14" fillId="24" borderId="39" xfId="0" applyNumberFormat="1" applyFont="1" applyFill="1" applyBorder="1" applyAlignment="1" applyProtection="1">
      <alignment horizontal="left"/>
      <protection/>
    </xf>
    <xf numFmtId="4" fontId="14" fillId="24" borderId="40" xfId="0" applyNumberFormat="1" applyFont="1" applyFill="1" applyBorder="1" applyAlignment="1" applyProtection="1">
      <alignment horizontal="left"/>
      <protection/>
    </xf>
    <xf numFmtId="4" fontId="14" fillId="24" borderId="41" xfId="0" applyNumberFormat="1" applyFont="1" applyFill="1" applyBorder="1" applyAlignment="1" applyProtection="1">
      <alignment horizontal="left"/>
      <protection/>
    </xf>
    <xf numFmtId="4" fontId="5" fillId="24" borderId="10" xfId="0" applyNumberFormat="1" applyFont="1" applyFill="1" applyBorder="1" applyAlignment="1" applyProtection="1">
      <alignment horizontal="left" vertical="top"/>
      <protection/>
    </xf>
    <xf numFmtId="4" fontId="5" fillId="24" borderId="11" xfId="0" applyNumberFormat="1" applyFont="1" applyFill="1" applyBorder="1" applyAlignment="1" applyProtection="1">
      <alignment horizontal="left" vertical="top"/>
      <protection/>
    </xf>
    <xf numFmtId="4" fontId="5" fillId="24" borderId="12" xfId="0" applyNumberFormat="1" applyFont="1" applyFill="1" applyBorder="1" applyAlignment="1" applyProtection="1">
      <alignment horizontal="left" vertical="top"/>
      <protection/>
    </xf>
    <xf numFmtId="4" fontId="14" fillId="24" borderId="10" xfId="0" applyNumberFormat="1" applyFont="1" applyFill="1" applyBorder="1" applyAlignment="1" applyProtection="1">
      <alignment horizontal="left" vertical="top" wrapText="1"/>
      <protection/>
    </xf>
    <xf numFmtId="4" fontId="14" fillId="24" borderId="11" xfId="0" applyNumberFormat="1" applyFont="1" applyFill="1" applyBorder="1" applyAlignment="1" applyProtection="1">
      <alignment horizontal="left" vertical="top" wrapText="1"/>
      <protection/>
    </xf>
    <xf numFmtId="4" fontId="14" fillId="24" borderId="12" xfId="0" applyNumberFormat="1" applyFont="1" applyFill="1" applyBorder="1" applyAlignment="1" applyProtection="1">
      <alignment horizontal="left" vertical="top" wrapText="1"/>
      <protection/>
    </xf>
    <xf numFmtId="4" fontId="16" fillId="24" borderId="21" xfId="0" applyNumberFormat="1" applyFont="1" applyFill="1" applyBorder="1" applyAlignment="1" applyProtection="1">
      <alignment horizontal="center" vertical="top"/>
      <protection/>
    </xf>
    <xf numFmtId="4" fontId="16" fillId="24" borderId="10" xfId="0" applyNumberFormat="1" applyFont="1" applyFill="1" applyBorder="1" applyAlignment="1" applyProtection="1">
      <alignment horizontal="center" vertical="top"/>
      <protection/>
    </xf>
    <xf numFmtId="4" fontId="16" fillId="24" borderId="11" xfId="0" applyNumberFormat="1" applyFont="1" applyFill="1" applyBorder="1" applyAlignment="1" applyProtection="1">
      <alignment horizontal="center" vertical="top"/>
      <protection/>
    </xf>
    <xf numFmtId="4" fontId="16" fillId="24" borderId="12" xfId="0" applyNumberFormat="1" applyFont="1" applyFill="1" applyBorder="1" applyAlignment="1" applyProtection="1">
      <alignment horizontal="center" vertical="top"/>
      <protection/>
    </xf>
    <xf numFmtId="4" fontId="9" fillId="24" borderId="21" xfId="0" applyNumberFormat="1" applyFont="1" applyFill="1" applyBorder="1" applyAlignment="1" applyProtection="1">
      <alignment horizontal="center" vertical="top"/>
      <protection/>
    </xf>
    <xf numFmtId="4" fontId="11" fillId="24" borderId="0" xfId="0" applyNumberFormat="1" applyFont="1" applyFill="1" applyBorder="1" applyAlignment="1" applyProtection="1">
      <alignment horizontal="center" vertical="top"/>
      <protection/>
    </xf>
    <xf numFmtId="4" fontId="17" fillId="24" borderId="15" xfId="0" applyNumberFormat="1" applyFont="1" applyFill="1" applyBorder="1" applyAlignment="1" applyProtection="1">
      <alignment horizontal="center" vertical="top"/>
      <protection/>
    </xf>
    <xf numFmtId="4" fontId="17" fillId="24" borderId="16" xfId="0" applyNumberFormat="1" applyFont="1" applyFill="1" applyBorder="1" applyAlignment="1" applyProtection="1">
      <alignment horizontal="center" vertical="top"/>
      <protection/>
    </xf>
    <xf numFmtId="4" fontId="0" fillId="24" borderId="10" xfId="0" applyNumberFormat="1" applyFont="1" applyFill="1" applyBorder="1" applyAlignment="1" applyProtection="1">
      <alignment horizontal="left" vertical="justify"/>
      <protection/>
    </xf>
    <xf numFmtId="4" fontId="0" fillId="24" borderId="11" xfId="0" applyNumberFormat="1" applyFont="1" applyFill="1" applyBorder="1" applyAlignment="1" applyProtection="1">
      <alignment horizontal="left" vertical="justify"/>
      <protection/>
    </xf>
    <xf numFmtId="4" fontId="16" fillId="24" borderId="15" xfId="0" applyNumberFormat="1" applyFont="1" applyFill="1" applyBorder="1" applyAlignment="1" applyProtection="1">
      <alignment horizontal="center" vertical="top"/>
      <protection/>
    </xf>
    <xf numFmtId="4" fontId="16" fillId="24" borderId="16" xfId="0" applyNumberFormat="1" applyFont="1" applyFill="1" applyBorder="1" applyAlignment="1" applyProtection="1">
      <alignment horizontal="center" vertical="top"/>
      <protection/>
    </xf>
    <xf numFmtId="2" fontId="22" fillId="0" borderId="34" xfId="50" applyNumberFormat="1" applyFont="1" applyBorder="1" applyAlignment="1" applyProtection="1">
      <alignment horizontal="center"/>
      <protection/>
    </xf>
    <xf numFmtId="2" fontId="22" fillId="0" borderId="42" xfId="50" applyNumberFormat="1" applyFont="1" applyBorder="1" applyAlignment="1" applyProtection="1">
      <alignment horizontal="center"/>
      <protection/>
    </xf>
    <xf numFmtId="2" fontId="22" fillId="0" borderId="36" xfId="50" applyNumberFormat="1" applyFont="1" applyBorder="1" applyAlignment="1" applyProtection="1">
      <alignment horizontal="center"/>
      <protection/>
    </xf>
    <xf numFmtId="174" fontId="16" fillId="24" borderId="37" xfId="0" applyNumberFormat="1" applyFont="1" applyFill="1" applyBorder="1" applyAlignment="1" applyProtection="1">
      <alignment horizontal="center"/>
      <protection/>
    </xf>
    <xf numFmtId="174" fontId="16" fillId="24" borderId="43" xfId="0" applyNumberFormat="1" applyFont="1" applyFill="1" applyBorder="1" applyAlignment="1" applyProtection="1">
      <alignment horizontal="center"/>
      <protection/>
    </xf>
    <xf numFmtId="199" fontId="16" fillId="24" borderId="37" xfId="0" applyNumberFormat="1" applyFont="1" applyFill="1" applyBorder="1" applyAlignment="1" applyProtection="1">
      <alignment horizontal="center"/>
      <protection/>
    </xf>
    <xf numFmtId="199" fontId="16" fillId="24" borderId="43" xfId="0" applyNumberFormat="1" applyFont="1" applyFill="1" applyBorder="1" applyAlignment="1" applyProtection="1">
      <alignment horizontal="center"/>
      <protection/>
    </xf>
    <xf numFmtId="4" fontId="1" fillId="0" borderId="22" xfId="50" applyNumberFormat="1" applyFont="1" applyBorder="1" applyAlignment="1" applyProtection="1">
      <alignment horizontal="center" vertical="center"/>
      <protection/>
    </xf>
    <xf numFmtId="4" fontId="1" fillId="0" borderId="44" xfId="50" applyNumberFormat="1" applyFont="1" applyBorder="1" applyAlignment="1" applyProtection="1">
      <alignment horizontal="center" vertical="center"/>
      <protection/>
    </xf>
    <xf numFmtId="4" fontId="1" fillId="0" borderId="45" xfId="50" applyNumberFormat="1" applyFont="1" applyBorder="1" applyAlignment="1" applyProtection="1">
      <alignment horizontal="center" vertical="center"/>
      <protection/>
    </xf>
    <xf numFmtId="199" fontId="14" fillId="0" borderId="37" xfId="0" applyNumberFormat="1" applyFont="1" applyFill="1" applyBorder="1" applyAlignment="1" applyProtection="1">
      <alignment horizontal="center"/>
      <protection locked="0"/>
    </xf>
    <xf numFmtId="199" fontId="14" fillId="0" borderId="43" xfId="0" applyNumberFormat="1" applyFont="1" applyFill="1" applyBorder="1" applyAlignment="1" applyProtection="1">
      <alignment horizontal="center"/>
      <protection locked="0"/>
    </xf>
    <xf numFmtId="10" fontId="10" fillId="0" borderId="37" xfId="52" applyNumberFormat="1" applyFont="1" applyFill="1" applyBorder="1" applyAlignment="1" applyProtection="1">
      <alignment horizontal="center"/>
      <protection locked="0"/>
    </xf>
    <xf numFmtId="10" fontId="10" fillId="0" borderId="43" xfId="52" applyNumberFormat="1" applyFont="1" applyFill="1" applyBorder="1" applyAlignment="1" applyProtection="1">
      <alignment horizontal="center"/>
      <protection locked="0"/>
    </xf>
    <xf numFmtId="4" fontId="14" fillId="0" borderId="10" xfId="0" applyNumberFormat="1" applyFont="1" applyFill="1" applyBorder="1" applyAlignment="1" applyProtection="1">
      <alignment horizontal="justify" vertical="justify"/>
      <protection/>
    </xf>
    <xf numFmtId="4" fontId="14" fillId="0" borderId="11" xfId="0" applyNumberFormat="1" applyFont="1" applyFill="1" applyBorder="1" applyAlignment="1" applyProtection="1">
      <alignment horizontal="justify" vertical="justify"/>
      <protection/>
    </xf>
    <xf numFmtId="4" fontId="14" fillId="0" borderId="12" xfId="0" applyNumberFormat="1" applyFont="1" applyFill="1" applyBorder="1" applyAlignment="1" applyProtection="1">
      <alignment horizontal="justify" vertical="justify"/>
      <protection/>
    </xf>
    <xf numFmtId="4" fontId="14" fillId="0" borderId="15" xfId="0" applyNumberFormat="1" applyFont="1" applyFill="1" applyBorder="1" applyAlignment="1" applyProtection="1">
      <alignment horizontal="center" vertical="top"/>
      <protection/>
    </xf>
    <xf numFmtId="4" fontId="14" fillId="0" borderId="46" xfId="0" applyNumberFormat="1" applyFont="1" applyFill="1" applyBorder="1" applyAlignment="1" applyProtection="1">
      <alignment horizontal="center" vertical="top"/>
      <protection/>
    </xf>
    <xf numFmtId="174" fontId="14" fillId="0" borderId="15" xfId="0" applyNumberFormat="1" applyFont="1" applyFill="1" applyBorder="1" applyAlignment="1" applyProtection="1">
      <alignment horizontal="center" vertical="top"/>
      <protection/>
    </xf>
    <xf numFmtId="174" fontId="14" fillId="0" borderId="16" xfId="0" applyNumberFormat="1" applyFont="1" applyFill="1" applyBorder="1" applyAlignment="1" applyProtection="1">
      <alignment horizontal="center" vertical="top"/>
      <protection/>
    </xf>
    <xf numFmtId="4" fontId="10" fillId="0" borderId="15" xfId="0" applyNumberFormat="1" applyFont="1" applyFill="1" applyBorder="1" applyAlignment="1" applyProtection="1">
      <alignment horizontal="center" vertical="top"/>
      <protection/>
    </xf>
    <xf numFmtId="4" fontId="1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justify" vertical="top"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justify" vertical="top" wrapText="1"/>
      <protection/>
    </xf>
    <xf numFmtId="0" fontId="0" fillId="0" borderId="28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171" fontId="0" fillId="0" borderId="21" xfId="54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wrapText="1"/>
      <protection/>
    </xf>
    <xf numFmtId="171" fontId="0" fillId="0" borderId="0" xfId="54" applyFont="1" applyFill="1" applyBorder="1" applyAlignment="1" applyProtection="1">
      <alignment/>
      <protection/>
    </xf>
    <xf numFmtId="2" fontId="0" fillId="0" borderId="29" xfId="0" applyNumberFormat="1" applyFont="1" applyFill="1" applyBorder="1" applyAlignment="1" applyProtection="1">
      <alignment/>
      <protection/>
    </xf>
    <xf numFmtId="0" fontId="0" fillId="24" borderId="21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" fontId="0" fillId="0" borderId="47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justify" vertical="top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48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0" borderId="49" xfId="0" applyFont="1" applyFill="1" applyBorder="1" applyAlignment="1" applyProtection="1">
      <alignment horizontal="left" vertical="top" wrapText="1"/>
      <protection/>
    </xf>
    <xf numFmtId="0" fontId="0" fillId="0" borderId="49" xfId="0" applyFont="1" applyFill="1" applyBorder="1" applyAlignment="1" applyProtection="1">
      <alignment horizontal="center"/>
      <protection/>
    </xf>
    <xf numFmtId="171" fontId="0" fillId="0" borderId="49" xfId="54" applyFont="1" applyFill="1" applyBorder="1" applyAlignment="1" applyProtection="1">
      <alignment horizontal="center"/>
      <protection/>
    </xf>
    <xf numFmtId="171" fontId="0" fillId="0" borderId="49" xfId="54" applyFont="1" applyFill="1" applyBorder="1" applyAlignment="1" applyProtection="1">
      <alignment/>
      <protection/>
    </xf>
    <xf numFmtId="171" fontId="0" fillId="0" borderId="49" xfId="54" applyFont="1" applyFill="1" applyBorder="1" applyAlignment="1" applyProtection="1">
      <alignment horizontal="center" wrapText="1"/>
      <protection/>
    </xf>
    <xf numFmtId="0" fontId="0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43" fontId="1" fillId="0" borderId="53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0" xfId="0" applyNumberFormat="1" applyFont="1" applyFill="1" applyBorder="1" applyAlignment="1" applyProtection="1">
      <alignment horizontal="center" vertical="center" wrapText="1"/>
      <protection/>
    </xf>
    <xf numFmtId="43" fontId="20" fillId="0" borderId="0" xfId="0" applyNumberFormat="1" applyFont="1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171" fontId="0" fillId="0" borderId="0" xfId="54" applyFont="1" applyFill="1" applyAlignment="1" applyProtection="1">
      <alignment/>
      <protection/>
    </xf>
    <xf numFmtId="43" fontId="19" fillId="0" borderId="0" xfId="0" applyNumberFormat="1" applyFont="1" applyFill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10" fontId="0" fillId="24" borderId="58" xfId="52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6" fontId="13" fillId="0" borderId="21" xfId="54" applyNumberFormat="1" applyFont="1" applyBorder="1" applyAlignment="1" applyProtection="1">
      <alignment/>
      <protection/>
    </xf>
    <xf numFmtId="10" fontId="0" fillId="0" borderId="0" xfId="52" applyNumberFormat="1" applyFont="1" applyBorder="1" applyAlignment="1" applyProtection="1">
      <alignment/>
      <protection/>
    </xf>
    <xf numFmtId="0" fontId="0" fillId="0" borderId="5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57" xfId="0" applyBorder="1" applyAlignment="1" applyProtection="1">
      <alignment horizontal="left" wrapText="1"/>
      <protection/>
    </xf>
    <xf numFmtId="0" fontId="0" fillId="0" borderId="56" xfId="0" applyBorder="1" applyAlignment="1" applyProtection="1">
      <alignment/>
      <protection/>
    </xf>
    <xf numFmtId="10" fontId="0" fillId="0" borderId="58" xfId="52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0" fontId="10" fillId="0" borderId="0" xfId="52" applyNumberFormat="1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2" fontId="4" fillId="0" borderId="0" xfId="50" applyNumberForma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2" fontId="4" fillId="0" borderId="0" xfId="50" applyNumberFormat="1" applyAlignment="1" applyProtection="1">
      <alignment/>
      <protection/>
    </xf>
    <xf numFmtId="10" fontId="17" fillId="24" borderId="37" xfId="52" applyNumberFormat="1" applyFont="1" applyFill="1" applyBorder="1" applyAlignment="1" applyProtection="1">
      <alignment horizontal="center"/>
      <protection/>
    </xf>
    <xf numFmtId="10" fontId="17" fillId="24" borderId="43" xfId="52" applyNumberFormat="1" applyFont="1" applyFill="1" applyBorder="1" applyAlignment="1" applyProtection="1">
      <alignment horizontal="center"/>
      <protection/>
    </xf>
    <xf numFmtId="171" fontId="0" fillId="24" borderId="52" xfId="54" applyFont="1" applyFill="1" applyBorder="1" applyAlignment="1" applyProtection="1">
      <alignment horizontal="left"/>
      <protection/>
    </xf>
    <xf numFmtId="171" fontId="0" fillId="24" borderId="0" xfId="54" applyFont="1" applyFill="1" applyBorder="1" applyAlignment="1" applyProtection="1">
      <alignment horizontal="left"/>
      <protection/>
    </xf>
    <xf numFmtId="2" fontId="4" fillId="24" borderId="0" xfId="50" applyNumberFormat="1" applyFont="1" applyFill="1" applyAlignment="1" applyProtection="1">
      <alignment/>
      <protection/>
    </xf>
    <xf numFmtId="2" fontId="4" fillId="24" borderId="52" xfId="50" applyNumberFormat="1" applyFont="1" applyFill="1" applyBorder="1" applyProtection="1">
      <alignment/>
      <protection/>
    </xf>
    <xf numFmtId="171" fontId="6" fillId="24" borderId="52" xfId="54" applyFont="1" applyFill="1" applyBorder="1" applyAlignment="1" applyProtection="1">
      <alignment horizontal="center"/>
      <protection/>
    </xf>
    <xf numFmtId="2" fontId="0" fillId="0" borderId="25" xfId="50" applyNumberFormat="1" applyFont="1" applyBorder="1" applyProtection="1">
      <alignment/>
      <protection/>
    </xf>
    <xf numFmtId="2" fontId="0" fillId="0" borderId="60" xfId="50" applyNumberFormat="1" applyFont="1" applyBorder="1" applyProtection="1">
      <alignment/>
      <protection/>
    </xf>
    <xf numFmtId="2" fontId="0" fillId="0" borderId="61" xfId="50" applyNumberFormat="1" applyFont="1" applyBorder="1" applyProtection="1">
      <alignment/>
      <protection/>
    </xf>
    <xf numFmtId="2" fontId="0" fillId="0" borderId="19" xfId="50" applyNumberFormat="1" applyFont="1" applyBorder="1" applyAlignment="1" applyProtection="1">
      <alignment horizontal="center"/>
      <protection/>
    </xf>
    <xf numFmtId="2" fontId="0" fillId="0" borderId="32" xfId="50" applyNumberFormat="1" applyFont="1" applyBorder="1" applyAlignment="1" applyProtection="1">
      <alignment/>
      <protection/>
    </xf>
    <xf numFmtId="2" fontId="1" fillId="0" borderId="38" xfId="50" applyNumberFormat="1" applyFont="1" applyBorder="1" applyAlignment="1" applyProtection="1">
      <alignment horizontal="center"/>
      <protection/>
    </xf>
    <xf numFmtId="2" fontId="1" fillId="0" borderId="43" xfId="50" applyNumberFormat="1" applyFont="1" applyBorder="1" applyAlignment="1" applyProtection="1">
      <alignment horizontal="center"/>
      <protection/>
    </xf>
    <xf numFmtId="2" fontId="0" fillId="0" borderId="0" xfId="50" applyNumberFormat="1" applyFont="1" applyProtection="1">
      <alignment/>
      <protection/>
    </xf>
    <xf numFmtId="2" fontId="1" fillId="0" borderId="26" xfId="50" applyNumberFormat="1" applyFont="1" applyBorder="1" applyAlignment="1" applyProtection="1">
      <alignment horizontal="center"/>
      <protection/>
    </xf>
    <xf numFmtId="2" fontId="1" fillId="0" borderId="33" xfId="50" applyNumberFormat="1" applyFont="1" applyBorder="1" applyAlignment="1" applyProtection="1">
      <alignment horizontal="centerContinuous"/>
      <protection/>
    </xf>
    <xf numFmtId="2" fontId="1" fillId="0" borderId="33" xfId="50" applyNumberFormat="1" applyFont="1" applyBorder="1" applyAlignment="1" applyProtection="1">
      <alignment horizontal="center"/>
      <protection/>
    </xf>
    <xf numFmtId="2" fontId="1" fillId="26" borderId="15" xfId="50" applyNumberFormat="1" applyFont="1" applyFill="1" applyBorder="1" applyAlignment="1" applyProtection="1">
      <alignment horizontal="centerContinuous"/>
      <protection/>
    </xf>
    <xf numFmtId="2" fontId="1" fillId="26" borderId="16" xfId="50" applyNumberFormat="1" applyFont="1" applyFill="1" applyBorder="1" applyAlignment="1" applyProtection="1">
      <alignment horizontal="centerContinuous"/>
      <protection/>
    </xf>
    <xf numFmtId="2" fontId="1" fillId="0" borderId="14" xfId="50" applyNumberFormat="1" applyFont="1" applyBorder="1" applyAlignment="1" applyProtection="1">
      <alignment horizontal="centerContinuous"/>
      <protection/>
    </xf>
    <xf numFmtId="2" fontId="1" fillId="0" borderId="18" xfId="50" applyNumberFormat="1" applyFont="1" applyBorder="1" applyAlignment="1" applyProtection="1">
      <alignment horizontal="centerContinuous"/>
      <protection/>
    </xf>
    <xf numFmtId="2" fontId="1" fillId="0" borderId="30" xfId="50" applyNumberFormat="1" applyFont="1" applyBorder="1" applyAlignment="1" applyProtection="1">
      <alignment horizontal="center"/>
      <protection/>
    </xf>
    <xf numFmtId="2" fontId="1" fillId="26" borderId="19" xfId="50" applyNumberFormat="1" applyFont="1" applyFill="1" applyBorder="1" applyAlignment="1" applyProtection="1">
      <alignment horizontal="centerContinuous"/>
      <protection/>
    </xf>
    <xf numFmtId="1" fontId="0" fillId="0" borderId="19" xfId="50" applyNumberFormat="1" applyFont="1" applyBorder="1" applyAlignment="1" applyProtection="1">
      <alignment horizontal="center"/>
      <protection/>
    </xf>
    <xf numFmtId="2" fontId="0" fillId="0" borderId="15" xfId="50" applyNumberFormat="1" applyFont="1" applyBorder="1" applyProtection="1">
      <alignment/>
      <protection/>
    </xf>
    <xf numFmtId="2" fontId="0" fillId="0" borderId="16" xfId="50" applyNumberFormat="1" applyFont="1" applyBorder="1" applyProtection="1">
      <alignment/>
      <protection/>
    </xf>
    <xf numFmtId="167" fontId="0" fillId="27" borderId="19" xfId="50" applyNumberFormat="1" applyFont="1" applyFill="1" applyBorder="1" applyAlignment="1" applyProtection="1">
      <alignment horizontal="right"/>
      <protection/>
    </xf>
    <xf numFmtId="171" fontId="0" fillId="0" borderId="19" xfId="54" applyFont="1" applyBorder="1" applyAlignment="1" applyProtection="1">
      <alignment horizontal="center"/>
      <protection/>
    </xf>
    <xf numFmtId="2" fontId="0" fillId="28" borderId="0" xfId="50" applyNumberFormat="1" applyFont="1" applyFill="1" applyBorder="1" applyAlignment="1" applyProtection="1">
      <alignment/>
      <protection/>
    </xf>
    <xf numFmtId="2" fontId="0" fillId="26" borderId="12" xfId="50" applyNumberFormat="1" applyFont="1" applyFill="1" applyBorder="1" applyProtection="1">
      <alignment/>
      <protection/>
    </xf>
    <xf numFmtId="2" fontId="0" fillId="26" borderId="21" xfId="50" applyNumberFormat="1" applyFont="1" applyFill="1" applyBorder="1" applyProtection="1">
      <alignment/>
      <protection/>
    </xf>
    <xf numFmtId="1" fontId="0" fillId="0" borderId="30" xfId="50" applyNumberFormat="1" applyFont="1" applyBorder="1" applyAlignment="1" applyProtection="1">
      <alignment horizontal="center"/>
      <protection/>
    </xf>
    <xf numFmtId="2" fontId="0" fillId="0" borderId="37" xfId="50" applyNumberFormat="1" applyFont="1" applyBorder="1" applyProtection="1">
      <alignment/>
      <protection/>
    </xf>
    <xf numFmtId="2" fontId="0" fillId="0" borderId="43" xfId="50" applyNumberFormat="1" applyFont="1" applyBorder="1" applyProtection="1">
      <alignment/>
      <protection/>
    </xf>
    <xf numFmtId="167" fontId="0" fillId="27" borderId="30" xfId="50" applyNumberFormat="1" applyFont="1" applyFill="1" applyBorder="1" applyAlignment="1" applyProtection="1">
      <alignment horizontal="right"/>
      <protection/>
    </xf>
    <xf numFmtId="171" fontId="0" fillId="0" borderId="30" xfId="54" applyFont="1" applyBorder="1" applyAlignment="1" applyProtection="1">
      <alignment horizontal="center"/>
      <protection/>
    </xf>
    <xf numFmtId="1" fontId="0" fillId="25" borderId="0" xfId="50" applyNumberFormat="1" applyFont="1" applyFill="1" applyBorder="1" applyAlignment="1" applyProtection="1">
      <alignment horizontal="center"/>
      <protection/>
    </xf>
    <xf numFmtId="2" fontId="0" fillId="25" borderId="0" xfId="50" applyNumberFormat="1" applyFont="1" applyFill="1" applyBorder="1" applyProtection="1">
      <alignment/>
      <protection/>
    </xf>
    <xf numFmtId="167" fontId="0" fillId="25" borderId="0" xfId="50" applyNumberFormat="1" applyFont="1" applyFill="1" applyBorder="1" applyAlignment="1" applyProtection="1">
      <alignment horizontal="right"/>
      <protection/>
    </xf>
    <xf numFmtId="2" fontId="0" fillId="25" borderId="0" xfId="50" applyNumberFormat="1" applyFont="1" applyFill="1" applyBorder="1" applyAlignment="1" applyProtection="1">
      <alignment/>
      <protection/>
    </xf>
    <xf numFmtId="2" fontId="0" fillId="24" borderId="0" xfId="50" applyNumberFormat="1" applyFont="1" applyFill="1" applyBorder="1" applyAlignment="1" applyProtection="1">
      <alignment/>
      <protection/>
    </xf>
    <xf numFmtId="2" fontId="0" fillId="26" borderId="0" xfId="50" applyNumberFormat="1" applyFont="1" applyFill="1" applyBorder="1" applyProtection="1">
      <alignment/>
      <protection/>
    </xf>
    <xf numFmtId="2" fontId="1" fillId="0" borderId="62" xfId="50" applyNumberFormat="1" applyFont="1" applyBorder="1" applyAlignment="1" applyProtection="1">
      <alignment horizontal="center" vertical="center"/>
      <protection/>
    </xf>
    <xf numFmtId="2" fontId="1" fillId="0" borderId="63" xfId="50" applyNumberFormat="1" applyFont="1" applyBorder="1" applyAlignment="1" applyProtection="1">
      <alignment horizontal="center" vertical="center"/>
      <protection/>
    </xf>
    <xf numFmtId="2" fontId="1" fillId="0" borderId="44" xfId="50" applyNumberFormat="1" applyFont="1" applyBorder="1" applyAlignment="1" applyProtection="1">
      <alignment horizontal="center" vertical="center"/>
      <protection/>
    </xf>
    <xf numFmtId="4" fontId="1" fillId="24" borderId="63" xfId="50" applyNumberFormat="1" applyFont="1" applyFill="1" applyBorder="1" applyProtection="1">
      <alignment/>
      <protection/>
    </xf>
    <xf numFmtId="2" fontId="1" fillId="28" borderId="22" xfId="50" applyNumberFormat="1" applyFont="1" applyFill="1" applyBorder="1" applyAlignment="1" applyProtection="1">
      <alignment/>
      <protection/>
    </xf>
    <xf numFmtId="171" fontId="0" fillId="26" borderId="22" xfId="54" applyFont="1" applyFill="1" applyBorder="1" applyAlignment="1" applyProtection="1">
      <alignment horizontal="centerContinuous"/>
      <protection/>
    </xf>
    <xf numFmtId="9" fontId="1" fillId="26" borderId="23" xfId="52" applyFont="1" applyFill="1" applyBorder="1" applyAlignment="1" applyProtection="1">
      <alignment/>
      <protection/>
    </xf>
    <xf numFmtId="2" fontId="0" fillId="24" borderId="0" xfId="50" applyNumberFormat="1" applyFont="1" applyFill="1" applyAlignment="1" applyProtection="1">
      <alignment/>
      <protection/>
    </xf>
    <xf numFmtId="2" fontId="0" fillId="0" borderId="0" xfId="50" applyNumberFormat="1" applyFont="1" applyAlignment="1" applyProtection="1">
      <alignment/>
      <protection/>
    </xf>
    <xf numFmtId="171" fontId="1" fillId="0" borderId="44" xfId="54" applyFont="1" applyBorder="1" applyAlignment="1" applyProtection="1">
      <alignment vertical="center"/>
      <protection/>
    </xf>
    <xf numFmtId="2" fontId="0" fillId="0" borderId="23" xfId="50" applyNumberFormat="1" applyFont="1" applyBorder="1" applyAlignment="1" applyProtection="1">
      <alignment horizontal="center" vertical="center"/>
      <protection/>
    </xf>
    <xf numFmtId="2" fontId="0" fillId="0" borderId="23" xfId="50" applyNumberFormat="1" applyFont="1" applyBorder="1" applyAlignment="1" applyProtection="1">
      <alignment vertical="center"/>
      <protection/>
    </xf>
    <xf numFmtId="4" fontId="1" fillId="0" borderId="10" xfId="50" applyNumberFormat="1" applyFont="1" applyBorder="1" applyAlignment="1" applyProtection="1">
      <alignment horizontal="center" vertical="center"/>
      <protection/>
    </xf>
    <xf numFmtId="4" fontId="1" fillId="0" borderId="12" xfId="50" applyNumberFormat="1" applyFont="1" applyBorder="1" applyAlignment="1" applyProtection="1">
      <alignment horizontal="center" vertical="center"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Alignment="1" applyProtection="1">
      <alignment horizontal="center"/>
      <protection/>
    </xf>
    <xf numFmtId="2" fontId="4" fillId="0" borderId="0" xfId="50" applyNumberFormat="1" applyFont="1" applyAlignment="1" applyProtection="1">
      <alignment/>
      <protection/>
    </xf>
    <xf numFmtId="2" fontId="4" fillId="0" borderId="0" xfId="50" applyNumberFormat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095500" y="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7724775"/>
          <a:ext cx="945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962025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zoomScaleSheetLayoutView="75" zoomScalePageLayoutView="0" workbookViewId="0" topLeftCell="A3">
      <selection activeCell="G26" sqref="G26"/>
    </sheetView>
  </sheetViews>
  <sheetFormatPr defaultColWidth="9.140625" defaultRowHeight="12.75"/>
  <cols>
    <col min="1" max="1" width="16.7109375" style="34" customWidth="1"/>
    <col min="2" max="2" width="13.00390625" style="34" customWidth="1"/>
    <col min="3" max="3" width="49.8515625" style="34" customWidth="1"/>
    <col min="4" max="4" width="9.140625" style="34" customWidth="1"/>
    <col min="5" max="6" width="12.7109375" style="34" customWidth="1"/>
    <col min="7" max="7" width="15.7109375" style="34" customWidth="1"/>
    <col min="8" max="8" width="12.7109375" style="34" customWidth="1"/>
    <col min="9" max="9" width="17.7109375" style="34" bestFit="1" customWidth="1"/>
    <col min="10" max="10" width="12.00390625" style="34" bestFit="1" customWidth="1"/>
    <col min="11" max="16384" width="9.140625" style="34" customWidth="1"/>
  </cols>
  <sheetData>
    <row r="1" spans="1:9" ht="30" customHeight="1">
      <c r="A1" s="68" t="s">
        <v>8</v>
      </c>
      <c r="B1" s="68"/>
      <c r="C1" s="68"/>
      <c r="D1" s="68"/>
      <c r="E1" s="68"/>
      <c r="F1" s="68"/>
      <c r="G1" s="68"/>
      <c r="H1" s="68"/>
      <c r="I1" s="68"/>
    </row>
    <row r="2" spans="1:9" ht="30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</row>
    <row r="3" spans="1:7" ht="18" customHeight="1">
      <c r="A3" s="35"/>
      <c r="B3" s="35"/>
      <c r="C3" s="35"/>
      <c r="D3" s="35"/>
      <c r="E3" s="35"/>
      <c r="F3" s="35"/>
      <c r="G3" s="35"/>
    </row>
    <row r="4" spans="1:9" ht="22.5" customHeight="1">
      <c r="A4" s="70" t="s">
        <v>61</v>
      </c>
      <c r="B4" s="70"/>
      <c r="C4" s="70"/>
      <c r="D4" s="70"/>
      <c r="E4" s="70"/>
      <c r="F4" s="70"/>
      <c r="G4" s="70"/>
      <c r="H4" s="70"/>
      <c r="I4" s="70"/>
    </row>
    <row r="5" spans="1:9" ht="4.5" customHeight="1">
      <c r="A5" s="71"/>
      <c r="B5" s="71"/>
      <c r="C5" s="71"/>
      <c r="D5" s="71"/>
      <c r="E5" s="71"/>
      <c r="F5" s="71"/>
      <c r="G5" s="71"/>
      <c r="H5" s="71"/>
      <c r="I5" s="71"/>
    </row>
    <row r="6" spans="1:9" ht="23.25" customHeight="1">
      <c r="A6" s="75" t="s">
        <v>85</v>
      </c>
      <c r="B6" s="76"/>
      <c r="C6" s="76"/>
      <c r="D6" s="76"/>
      <c r="E6" s="77"/>
      <c r="F6" s="72" t="s">
        <v>89</v>
      </c>
      <c r="G6" s="73"/>
      <c r="H6" s="73"/>
      <c r="I6" s="74"/>
    </row>
    <row r="7" spans="1:9" ht="23.25" customHeight="1">
      <c r="A7" s="81" t="s">
        <v>86</v>
      </c>
      <c r="B7" s="81"/>
      <c r="C7" s="81"/>
      <c r="D7" s="81"/>
      <c r="E7" s="81"/>
      <c r="F7" s="81"/>
      <c r="G7" s="81"/>
      <c r="H7" s="81"/>
      <c r="I7" s="81"/>
    </row>
    <row r="8" spans="1:9" ht="23.25" customHeight="1">
      <c r="A8" s="75" t="s">
        <v>88</v>
      </c>
      <c r="B8" s="76"/>
      <c r="C8" s="76"/>
      <c r="D8" s="76"/>
      <c r="E8" s="76"/>
      <c r="F8" s="76"/>
      <c r="G8" s="76"/>
      <c r="H8" s="76"/>
      <c r="I8" s="77"/>
    </row>
    <row r="9" spans="1:9" ht="23.25" customHeight="1">
      <c r="A9" s="75" t="s">
        <v>87</v>
      </c>
      <c r="B9" s="76"/>
      <c r="C9" s="77"/>
      <c r="D9" s="78" t="s">
        <v>101</v>
      </c>
      <c r="E9" s="78"/>
      <c r="F9" s="79"/>
      <c r="G9" s="79"/>
      <c r="H9" s="72" t="s">
        <v>102</v>
      </c>
      <c r="I9" s="80"/>
    </row>
    <row r="10" spans="1:9" ht="23.25" customHeight="1">
      <c r="A10" s="134" t="s">
        <v>107</v>
      </c>
      <c r="B10" s="135"/>
      <c r="C10" s="136"/>
      <c r="D10" s="137" t="s">
        <v>62</v>
      </c>
      <c r="E10" s="138"/>
      <c r="F10" s="139" t="s">
        <v>63</v>
      </c>
      <c r="G10" s="140"/>
      <c r="H10" s="141" t="s">
        <v>13</v>
      </c>
      <c r="I10" s="142"/>
    </row>
    <row r="11" spans="1:9" ht="23.25" customHeight="1" thickBot="1">
      <c r="A11" s="64" t="s">
        <v>43</v>
      </c>
      <c r="B11" s="64"/>
      <c r="C11" s="64"/>
      <c r="D11" s="82">
        <v>41182</v>
      </c>
      <c r="E11" s="83"/>
      <c r="F11" s="130"/>
      <c r="G11" s="131"/>
      <c r="H11" s="132"/>
      <c r="I11" s="133"/>
    </row>
    <row r="12" spans="1:9" s="143" customFormat="1" ht="16.5" customHeight="1">
      <c r="A12" s="36" t="s">
        <v>36</v>
      </c>
      <c r="B12" s="62" t="s">
        <v>2</v>
      </c>
      <c r="C12" s="62" t="s">
        <v>37</v>
      </c>
      <c r="D12" s="62" t="s">
        <v>38</v>
      </c>
      <c r="E12" s="62" t="s">
        <v>7</v>
      </c>
      <c r="F12" s="65" t="s">
        <v>39</v>
      </c>
      <c r="G12" s="66"/>
      <c r="H12" s="65" t="s">
        <v>40</v>
      </c>
      <c r="I12" s="67"/>
    </row>
    <row r="13" spans="1:9" s="143" customFormat="1" ht="16.5" customHeight="1">
      <c r="A13" s="37" t="s">
        <v>12</v>
      </c>
      <c r="B13" s="63"/>
      <c r="C13" s="63"/>
      <c r="D13" s="63"/>
      <c r="E13" s="63"/>
      <c r="F13" s="38" t="s">
        <v>9</v>
      </c>
      <c r="G13" s="39" t="s">
        <v>5</v>
      </c>
      <c r="H13" s="38" t="s">
        <v>9</v>
      </c>
      <c r="I13" s="40" t="s">
        <v>5</v>
      </c>
    </row>
    <row r="14" spans="1:9" s="143" customFormat="1" ht="12.75">
      <c r="A14" s="144"/>
      <c r="B14" s="145" t="s">
        <v>67</v>
      </c>
      <c r="C14" s="146" t="s">
        <v>68</v>
      </c>
      <c r="D14" s="147"/>
      <c r="E14" s="41"/>
      <c r="F14" s="42"/>
      <c r="G14" s="43"/>
      <c r="H14" s="42"/>
      <c r="I14" s="44"/>
    </row>
    <row r="15" spans="1:9" s="143" customFormat="1" ht="25.5">
      <c r="A15" s="144" t="s">
        <v>69</v>
      </c>
      <c r="B15" s="148" t="s">
        <v>0</v>
      </c>
      <c r="C15" s="149" t="s">
        <v>104</v>
      </c>
      <c r="D15" s="147" t="s">
        <v>6</v>
      </c>
      <c r="E15" s="41">
        <v>2.5</v>
      </c>
      <c r="F15" s="41">
        <v>231.05</v>
      </c>
      <c r="G15" s="45">
        <f>F15*E15</f>
        <v>577.625</v>
      </c>
      <c r="H15" s="45">
        <f>F15+F15*$H$11</f>
        <v>231.05</v>
      </c>
      <c r="I15" s="46">
        <f>H15*E15</f>
        <v>577.625</v>
      </c>
    </row>
    <row r="16" spans="1:9" s="143" customFormat="1" ht="30.75" customHeight="1">
      <c r="A16" s="150" t="s">
        <v>70</v>
      </c>
      <c r="B16" s="148" t="s">
        <v>71</v>
      </c>
      <c r="C16" s="54" t="s">
        <v>72</v>
      </c>
      <c r="D16" s="55" t="s">
        <v>73</v>
      </c>
      <c r="E16" s="45">
        <v>3</v>
      </c>
      <c r="F16" s="41">
        <v>463.6</v>
      </c>
      <c r="G16" s="45">
        <f>F16*E16</f>
        <v>1390.8000000000002</v>
      </c>
      <c r="H16" s="45">
        <f>F16+F16*$H$11</f>
        <v>463.6</v>
      </c>
      <c r="I16" s="46">
        <f>H16*E16</f>
        <v>1390.8000000000002</v>
      </c>
    </row>
    <row r="17" spans="1:9" s="143" customFormat="1" ht="25.5" customHeight="1" hidden="1">
      <c r="A17" s="144" t="s">
        <v>74</v>
      </c>
      <c r="B17" s="148" t="s">
        <v>75</v>
      </c>
      <c r="C17" s="149" t="s">
        <v>76</v>
      </c>
      <c r="D17" s="147" t="s">
        <v>11</v>
      </c>
      <c r="E17" s="41"/>
      <c r="F17" s="41">
        <v>404.63</v>
      </c>
      <c r="G17" s="45">
        <f>F17*E17</f>
        <v>0</v>
      </c>
      <c r="H17" s="45">
        <f>F17+F17*$H$11</f>
        <v>404.63</v>
      </c>
      <c r="I17" s="46">
        <f>H17*E17</f>
        <v>0</v>
      </c>
    </row>
    <row r="18" spans="1:9" s="143" customFormat="1" ht="12.75" customHeight="1" hidden="1">
      <c r="A18" s="144" t="s">
        <v>77</v>
      </c>
      <c r="B18" s="148" t="s">
        <v>78</v>
      </c>
      <c r="C18" s="149" t="s">
        <v>79</v>
      </c>
      <c r="D18" s="147" t="s">
        <v>11</v>
      </c>
      <c r="E18" s="41"/>
      <c r="F18" s="41">
        <v>398.88</v>
      </c>
      <c r="G18" s="45">
        <f>F18*E18</f>
        <v>0</v>
      </c>
      <c r="H18" s="45">
        <f>F18+F18*$H$11</f>
        <v>398.88</v>
      </c>
      <c r="I18" s="46">
        <f>H18*E18</f>
        <v>0</v>
      </c>
    </row>
    <row r="19" spans="1:9" s="143" customFormat="1" ht="24" customHeight="1" hidden="1">
      <c r="A19" s="144" t="s">
        <v>80</v>
      </c>
      <c r="B19" s="148" t="s">
        <v>81</v>
      </c>
      <c r="C19" s="149" t="s">
        <v>82</v>
      </c>
      <c r="D19" s="147" t="s">
        <v>11</v>
      </c>
      <c r="E19" s="41"/>
      <c r="F19" s="41">
        <v>918.18</v>
      </c>
      <c r="G19" s="45">
        <f>F19*E19</f>
        <v>0</v>
      </c>
      <c r="H19" s="45">
        <f>F19+F19*$H$11</f>
        <v>918.18</v>
      </c>
      <c r="I19" s="46">
        <f>H19*E19</f>
        <v>0</v>
      </c>
    </row>
    <row r="20" spans="1:9" s="143" customFormat="1" ht="12.75">
      <c r="A20" s="47"/>
      <c r="B20" s="148"/>
      <c r="C20" s="151" t="s">
        <v>83</v>
      </c>
      <c r="D20" s="147"/>
      <c r="E20" s="41"/>
      <c r="F20" s="42"/>
      <c r="G20" s="42">
        <f>SUM(G15:G19)</f>
        <v>1968.4250000000002</v>
      </c>
      <c r="H20" s="45"/>
      <c r="I20" s="53">
        <f>SUM(I15:I19)</f>
        <v>1968.4250000000002</v>
      </c>
    </row>
    <row r="21" spans="1:9" s="143" customFormat="1" ht="12.75">
      <c r="A21" s="47"/>
      <c r="B21" s="43"/>
      <c r="C21" s="43"/>
      <c r="D21" s="43"/>
      <c r="E21" s="43"/>
      <c r="F21" s="42"/>
      <c r="G21" s="45"/>
      <c r="H21" s="45"/>
      <c r="I21" s="46"/>
    </row>
    <row r="22" spans="1:9" s="143" customFormat="1" ht="12.75">
      <c r="A22" s="47"/>
      <c r="B22" s="145" t="s">
        <v>64</v>
      </c>
      <c r="C22" s="146" t="s">
        <v>84</v>
      </c>
      <c r="D22" s="43"/>
      <c r="E22" s="48"/>
      <c r="F22" s="48"/>
      <c r="G22" s="45"/>
      <c r="H22" s="45"/>
      <c r="I22" s="46"/>
    </row>
    <row r="23" spans="1:9" s="143" customFormat="1" ht="25.5">
      <c r="A23" s="144" t="s">
        <v>96</v>
      </c>
      <c r="B23" s="148" t="s">
        <v>10</v>
      </c>
      <c r="C23" s="149" t="s">
        <v>97</v>
      </c>
      <c r="D23" s="147" t="s">
        <v>6</v>
      </c>
      <c r="E23" s="152">
        <v>972.63</v>
      </c>
      <c r="F23" s="41">
        <v>0.39</v>
      </c>
      <c r="G23" s="45">
        <f>F23*E23</f>
        <v>379.3257</v>
      </c>
      <c r="H23" s="45">
        <f>F23+F23*$H$11</f>
        <v>0.39</v>
      </c>
      <c r="I23" s="46">
        <f>H23*E23</f>
        <v>379.3257</v>
      </c>
    </row>
    <row r="24" spans="1:9" s="143" customFormat="1" ht="25.5">
      <c r="A24" s="144" t="s">
        <v>65</v>
      </c>
      <c r="B24" s="148" t="s">
        <v>1</v>
      </c>
      <c r="C24" s="153" t="s">
        <v>98</v>
      </c>
      <c r="D24" s="147" t="s">
        <v>6</v>
      </c>
      <c r="E24" s="154">
        <v>972.63</v>
      </c>
      <c r="F24" s="41">
        <v>25.04</v>
      </c>
      <c r="G24" s="45">
        <f>F24*E24</f>
        <v>24354.655199999997</v>
      </c>
      <c r="H24" s="45">
        <f>F24+F24*$H$11</f>
        <v>25.04</v>
      </c>
      <c r="I24" s="46">
        <f>H24*E24</f>
        <v>24354.655199999997</v>
      </c>
    </row>
    <row r="25" spans="1:9" s="143" customFormat="1" ht="15.75" customHeight="1">
      <c r="A25" s="155" t="s">
        <v>99</v>
      </c>
      <c r="B25" s="148" t="s">
        <v>105</v>
      </c>
      <c r="C25" s="156" t="s">
        <v>106</v>
      </c>
      <c r="D25" s="58" t="s">
        <v>11</v>
      </c>
      <c r="E25" s="152">
        <v>1</v>
      </c>
      <c r="F25" s="50">
        <v>99.84</v>
      </c>
      <c r="G25" s="45">
        <f>F25*E25</f>
        <v>99.84</v>
      </c>
      <c r="H25" s="45">
        <f>F25+F25*$H$11</f>
        <v>99.84</v>
      </c>
      <c r="I25" s="46">
        <f>H25*E25</f>
        <v>99.84</v>
      </c>
    </row>
    <row r="26" spans="1:9" s="143" customFormat="1" ht="12.75">
      <c r="A26" s="49"/>
      <c r="B26" s="157"/>
      <c r="C26" s="158" t="s">
        <v>66</v>
      </c>
      <c r="D26" s="159"/>
      <c r="E26" s="50"/>
      <c r="F26" s="50"/>
      <c r="G26" s="38">
        <f>SUM(G23:G25)</f>
        <v>24833.8209</v>
      </c>
      <c r="H26" s="38"/>
      <c r="I26" s="57">
        <f>SUM(I23:I25)</f>
        <v>24833.8209</v>
      </c>
    </row>
    <row r="27" spans="1:9" s="143" customFormat="1" ht="12.75">
      <c r="A27" s="47"/>
      <c r="B27" s="148"/>
      <c r="C27" s="146"/>
      <c r="D27" s="147"/>
      <c r="E27" s="41"/>
      <c r="F27" s="41"/>
      <c r="G27" s="45"/>
      <c r="H27" s="45"/>
      <c r="I27" s="46"/>
    </row>
    <row r="28" spans="1:9" s="143" customFormat="1" ht="12.75">
      <c r="A28" s="47"/>
      <c r="B28" s="145">
        <v>3</v>
      </c>
      <c r="C28" s="146" t="s">
        <v>14</v>
      </c>
      <c r="D28" s="147"/>
      <c r="E28" s="41"/>
      <c r="F28" s="41"/>
      <c r="G28" s="43"/>
      <c r="H28" s="42"/>
      <c r="I28" s="44"/>
    </row>
    <row r="29" spans="1:10" s="143" customFormat="1" ht="38.25">
      <c r="A29" s="160" t="s">
        <v>99</v>
      </c>
      <c r="B29" s="148" t="s">
        <v>90</v>
      </c>
      <c r="C29" s="161" t="s">
        <v>100</v>
      </c>
      <c r="D29" s="162" t="s">
        <v>6</v>
      </c>
      <c r="E29" s="154">
        <v>12592.27</v>
      </c>
      <c r="F29" s="56">
        <v>10.79</v>
      </c>
      <c r="G29" s="51">
        <f>F29*E29</f>
        <v>135870.5933</v>
      </c>
      <c r="H29" s="51">
        <f>F29*H11+F29</f>
        <v>10.79</v>
      </c>
      <c r="I29" s="52">
        <f>H29*E29</f>
        <v>135870.5933</v>
      </c>
      <c r="J29" s="163"/>
    </row>
    <row r="30" spans="1:9" s="143" customFormat="1" ht="12.75">
      <c r="A30" s="144"/>
      <c r="B30" s="164"/>
      <c r="C30" s="151" t="s">
        <v>91</v>
      </c>
      <c r="D30" s="147"/>
      <c r="E30" s="41"/>
      <c r="F30" s="41"/>
      <c r="G30" s="42">
        <f>SUM(G29)</f>
        <v>135870.5933</v>
      </c>
      <c r="H30" s="42"/>
      <c r="I30" s="53">
        <f>SUM(I29)</f>
        <v>135870.5933</v>
      </c>
    </row>
    <row r="31" spans="1:9" s="143" customFormat="1" ht="13.5" thickBot="1">
      <c r="A31" s="165"/>
      <c r="B31" s="166"/>
      <c r="C31" s="167"/>
      <c r="D31" s="168"/>
      <c r="E31" s="169"/>
      <c r="F31" s="170"/>
      <c r="G31" s="171"/>
      <c r="H31" s="171"/>
      <c r="I31" s="172"/>
    </row>
    <row r="32" spans="1:9" ht="18" customHeight="1" thickBot="1">
      <c r="A32" s="173" t="s">
        <v>41</v>
      </c>
      <c r="B32" s="174"/>
      <c r="C32" s="174"/>
      <c r="D32" s="175"/>
      <c r="E32" s="175"/>
      <c r="F32" s="175"/>
      <c r="G32" s="176">
        <f>G20+G26+G30</f>
        <v>162672.83920000002</v>
      </c>
      <c r="H32" s="175"/>
      <c r="I32" s="176">
        <f>I20+I26+I30</f>
        <v>162672.83920000002</v>
      </c>
    </row>
    <row r="33" spans="1:8" ht="18" customHeight="1">
      <c r="A33" s="177"/>
      <c r="B33" s="177"/>
      <c r="C33" s="177"/>
      <c r="D33" s="177"/>
      <c r="E33" s="177"/>
      <c r="F33" s="177"/>
      <c r="G33" s="177"/>
      <c r="H33" s="178"/>
    </row>
    <row r="34" spans="1:9" ht="18" customHeight="1">
      <c r="A34" s="177"/>
      <c r="B34" s="177"/>
      <c r="C34" s="177"/>
      <c r="D34" s="177"/>
      <c r="E34" s="179"/>
      <c r="F34" s="179"/>
      <c r="G34" s="179"/>
      <c r="H34" s="178"/>
      <c r="I34" s="180"/>
    </row>
    <row r="36" spans="9:10" ht="12.75">
      <c r="I36" s="181"/>
      <c r="J36" s="181"/>
    </row>
    <row r="38" spans="5:9" ht="12.75">
      <c r="E38" s="182"/>
      <c r="G38" s="183"/>
      <c r="I38" s="181"/>
    </row>
    <row r="40" ht="12.75">
      <c r="I40" s="181"/>
    </row>
  </sheetData>
  <sheetProtection password="F651" sheet="1" objects="1" scenarios="1"/>
  <mergeCells count="26">
    <mergeCell ref="H9:I9"/>
    <mergeCell ref="A7:I7"/>
    <mergeCell ref="A6:E6"/>
    <mergeCell ref="D11:E11"/>
    <mergeCell ref="F11:G11"/>
    <mergeCell ref="H11:I11"/>
    <mergeCell ref="A10:C10"/>
    <mergeCell ref="D10:E10"/>
    <mergeCell ref="F10:G10"/>
    <mergeCell ref="H10:I10"/>
    <mergeCell ref="F12:G12"/>
    <mergeCell ref="H12:I12"/>
    <mergeCell ref="A1:I1"/>
    <mergeCell ref="A2:I2"/>
    <mergeCell ref="A4:I4"/>
    <mergeCell ref="A5:I5"/>
    <mergeCell ref="F6:I6"/>
    <mergeCell ref="A8:I8"/>
    <mergeCell ref="A9:C9"/>
    <mergeCell ref="D9:G9"/>
    <mergeCell ref="D12:D13"/>
    <mergeCell ref="E12:E13"/>
    <mergeCell ref="A32:C32"/>
    <mergeCell ref="A11:C11"/>
    <mergeCell ref="B12:B13"/>
    <mergeCell ref="C12:C1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PageLayoutView="0" workbookViewId="0" topLeftCell="A1">
      <selection activeCell="G27" sqref="G27"/>
    </sheetView>
  </sheetViews>
  <sheetFormatPr defaultColWidth="9.140625" defaultRowHeight="12.75"/>
  <cols>
    <col min="1" max="1" width="9.140625" style="3" customWidth="1"/>
    <col min="2" max="2" width="10.28125" style="3" bestFit="1" customWidth="1"/>
    <col min="3" max="3" width="9.140625" style="3" customWidth="1"/>
    <col min="4" max="4" width="14.57421875" style="3" bestFit="1" customWidth="1"/>
    <col min="5" max="5" width="12.57421875" style="3" customWidth="1"/>
    <col min="6" max="16384" width="9.140625" style="3" customWidth="1"/>
  </cols>
  <sheetData>
    <row r="1" spans="1:11" ht="23.2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3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3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3.25">
      <c r="A4" s="88" t="s">
        <v>60</v>
      </c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ht="6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8" customHeight="1">
      <c r="A6" s="61" t="str">
        <f>ORÇAMENTO!A6</f>
        <v>PROGRAMA TURISMO SOCIAL NO BRASIL</v>
      </c>
      <c r="B6" s="59"/>
      <c r="C6" s="59"/>
      <c r="D6" s="59"/>
      <c r="E6" s="59"/>
      <c r="F6" s="59"/>
      <c r="G6" s="59"/>
      <c r="H6" s="59"/>
      <c r="I6" s="59"/>
      <c r="J6" s="59"/>
      <c r="K6" s="84"/>
    </row>
    <row r="7" spans="1:11" ht="18" customHeight="1">
      <c r="A7" s="102" t="str">
        <f>ORÇAMENTO!A7</f>
        <v>PROJETO: MELHORIA NA INFRAESTRUTURA DO KARTODROMO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1" ht="18" customHeight="1">
      <c r="A8" s="105" t="str">
        <f>ORÇAMENTO!A8</f>
        <v>OBRA : MELHORIA NA INFRAESTRUTURA DO KARTODROMO</v>
      </c>
      <c r="B8" s="106"/>
      <c r="C8" s="106"/>
      <c r="D8" s="106"/>
      <c r="E8" s="106"/>
      <c r="F8" s="106"/>
      <c r="G8" s="107"/>
      <c r="H8" s="108" t="str">
        <f>ORÇAMENTO!F6</f>
        <v>CONTRATO: 0372.089-13/2011</v>
      </c>
      <c r="I8" s="108"/>
      <c r="J8" s="108"/>
      <c r="K8" s="108"/>
    </row>
    <row r="9" spans="1:11" ht="18" customHeight="1">
      <c r="A9" s="91" t="s">
        <v>95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ht="18" customHeight="1">
      <c r="A10" s="91" t="str">
        <f>ORÇAMENTO!A10</f>
        <v>REFERÊNCIA DE PREÇOS: TABELA SINAPI, PREÇOS DE MERCADO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18" customHeight="1">
      <c r="A11" s="94" t="str">
        <f>ORÇAMENTO!A9</f>
        <v>PROF. RESP.: MARCELO FERREIRA RODRIGUES</v>
      </c>
      <c r="B11" s="94"/>
      <c r="C11" s="94"/>
      <c r="D11" s="94"/>
      <c r="E11" s="94"/>
      <c r="F11" s="95" t="str">
        <f>ORÇAMENTO!D9</f>
        <v>CAU: 17.499-8</v>
      </c>
      <c r="G11" s="95"/>
      <c r="H11" s="95"/>
      <c r="I11" s="95" t="str">
        <f>ORÇAMENTO!H9</f>
        <v>RRT Nº : 760596 </v>
      </c>
      <c r="J11" s="95"/>
      <c r="K11" s="95"/>
    </row>
    <row r="12" spans="1:11" ht="18" customHeight="1" thickBot="1">
      <c r="A12" s="99" t="s">
        <v>43</v>
      </c>
      <c r="B12" s="100"/>
      <c r="C12" s="100"/>
      <c r="D12" s="100"/>
      <c r="E12" s="100"/>
      <c r="F12" s="100"/>
      <c r="G12" s="100"/>
      <c r="H12" s="101"/>
      <c r="I12" s="96" t="s">
        <v>103</v>
      </c>
      <c r="J12" s="97"/>
      <c r="K12" s="98"/>
    </row>
    <row r="13" spans="1:11" ht="12.75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6"/>
    </row>
    <row r="14" spans="1:11" ht="12.75">
      <c r="A14" s="187" t="s">
        <v>16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9"/>
    </row>
    <row r="15" spans="1:11" ht="13.5" thickBot="1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9"/>
    </row>
    <row r="16" spans="1:11" ht="13.5" thickBot="1">
      <c r="A16" s="187"/>
      <c r="B16" s="190">
        <v>0.005</v>
      </c>
      <c r="C16" s="188"/>
      <c r="D16" s="188"/>
      <c r="E16" s="188"/>
      <c r="F16" s="188"/>
      <c r="G16" s="188"/>
      <c r="H16" s="188"/>
      <c r="I16" s="188"/>
      <c r="J16" s="188"/>
      <c r="K16" s="189"/>
    </row>
    <row r="17" spans="1:11" ht="12.75">
      <c r="A17" s="187"/>
      <c r="B17" s="188"/>
      <c r="C17" s="188"/>
      <c r="D17" s="188"/>
      <c r="E17" s="191" t="s">
        <v>17</v>
      </c>
      <c r="F17" s="188"/>
      <c r="G17" s="188"/>
      <c r="H17" s="188"/>
      <c r="I17" s="192" t="s">
        <v>18</v>
      </c>
      <c r="J17" s="193">
        <f>1+B20+B24+B32</f>
        <v>1.0704</v>
      </c>
      <c r="K17" s="189"/>
    </row>
    <row r="18" spans="1:11" ht="12.75">
      <c r="A18" s="187" t="s">
        <v>19</v>
      </c>
      <c r="B18" s="188"/>
      <c r="C18" s="188"/>
      <c r="D18" s="188"/>
      <c r="E18" s="191" t="s">
        <v>20</v>
      </c>
      <c r="F18" s="188"/>
      <c r="G18" s="188"/>
      <c r="H18" s="188"/>
      <c r="I18" s="192" t="s">
        <v>21</v>
      </c>
      <c r="J18" s="193">
        <f>1+B16</f>
        <v>1.005</v>
      </c>
      <c r="K18" s="189"/>
    </row>
    <row r="19" spans="1:11" ht="13.5" thickBot="1">
      <c r="A19" s="187"/>
      <c r="B19" s="188"/>
      <c r="C19" s="188"/>
      <c r="D19" s="188"/>
      <c r="E19" s="191" t="s">
        <v>22</v>
      </c>
      <c r="F19" s="188"/>
      <c r="G19" s="188"/>
      <c r="H19" s="188"/>
      <c r="I19" s="192" t="s">
        <v>23</v>
      </c>
      <c r="J19" s="193">
        <f>1+B28</f>
        <v>1.07</v>
      </c>
      <c r="K19" s="189"/>
    </row>
    <row r="20" spans="1:11" ht="13.5" thickBot="1">
      <c r="A20" s="187"/>
      <c r="B20" s="190">
        <v>0.015</v>
      </c>
      <c r="C20" s="188"/>
      <c r="D20" s="188"/>
      <c r="E20" s="191" t="s">
        <v>24</v>
      </c>
      <c r="F20" s="188"/>
      <c r="G20" s="188"/>
      <c r="H20" s="188"/>
      <c r="I20" s="192" t="s">
        <v>25</v>
      </c>
      <c r="J20" s="193">
        <f>1-C37-E37-G37-C39</f>
        <v>0.9435</v>
      </c>
      <c r="K20" s="189"/>
    </row>
    <row r="21" spans="1:11" ht="12.75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9"/>
    </row>
    <row r="22" spans="1:11" ht="12.75">
      <c r="A22" s="187" t="s">
        <v>26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1:11" ht="13.5" thickBot="1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9"/>
    </row>
    <row r="24" spans="1:11" ht="13.5" thickBot="1">
      <c r="A24" s="187"/>
      <c r="B24" s="190">
        <v>0.0534</v>
      </c>
      <c r="C24" s="188"/>
      <c r="D24" s="188"/>
      <c r="E24" s="188"/>
      <c r="F24" s="188"/>
      <c r="G24" s="188"/>
      <c r="H24" s="188"/>
      <c r="I24" s="188"/>
      <c r="J24" s="188"/>
      <c r="K24" s="189"/>
    </row>
    <row r="25" spans="1:11" ht="12.75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1:11" ht="12.75">
      <c r="A26" s="187" t="s">
        <v>27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9"/>
    </row>
    <row r="27" spans="1:11" ht="13.5" thickBo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9"/>
    </row>
    <row r="28" spans="1:11" ht="13.5" thickBot="1">
      <c r="A28" s="187"/>
      <c r="B28" s="190">
        <v>0.07</v>
      </c>
      <c r="C28" s="188"/>
      <c r="D28" s="188"/>
      <c r="E28" s="188"/>
      <c r="F28" s="188"/>
      <c r="G28" s="188"/>
      <c r="H28" s="188"/>
      <c r="I28" s="188"/>
      <c r="J28" s="188"/>
      <c r="K28" s="189"/>
    </row>
    <row r="29" spans="1:11" ht="12.75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9"/>
    </row>
    <row r="30" spans="1:11" ht="12.75">
      <c r="A30" s="187" t="s">
        <v>28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9"/>
    </row>
    <row r="31" spans="1:11" ht="13.5" thickBot="1">
      <c r="A31" s="187"/>
      <c r="B31" s="188"/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1" ht="13.5" thickBot="1">
      <c r="A32" s="187"/>
      <c r="B32" s="190">
        <v>0.002</v>
      </c>
      <c r="C32" s="188"/>
      <c r="D32" s="188"/>
      <c r="E32" s="188"/>
      <c r="F32" s="188"/>
      <c r="G32" s="188"/>
      <c r="H32" s="188"/>
      <c r="I32" s="188"/>
      <c r="J32" s="188"/>
      <c r="K32" s="189"/>
    </row>
    <row r="33" spans="1:11" ht="12.75">
      <c r="A33" s="187"/>
      <c r="B33" s="194"/>
      <c r="C33" s="188"/>
      <c r="D33" s="188"/>
      <c r="E33" s="188"/>
      <c r="F33" s="188"/>
      <c r="G33" s="188"/>
      <c r="H33" s="188"/>
      <c r="I33" s="188"/>
      <c r="J33" s="188"/>
      <c r="K33" s="189"/>
    </row>
    <row r="34" spans="1:11" ht="25.5" customHeight="1">
      <c r="A34" s="195" t="s">
        <v>29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7"/>
    </row>
    <row r="35" spans="1:11" ht="12.75">
      <c r="A35" s="198" t="s">
        <v>30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1:11" ht="13.5" thickBot="1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9"/>
    </row>
    <row r="37" spans="1:11" ht="13.5" thickBot="1">
      <c r="A37" s="187"/>
      <c r="B37" s="188" t="s">
        <v>31</v>
      </c>
      <c r="C37" s="199">
        <v>0.03</v>
      </c>
      <c r="D37" s="200" t="s">
        <v>32</v>
      </c>
      <c r="E37" s="199">
        <v>0.0065</v>
      </c>
      <c r="F37" s="200" t="s">
        <v>33</v>
      </c>
      <c r="G37" s="190">
        <v>0.02</v>
      </c>
      <c r="H37" s="188"/>
      <c r="I37" s="188"/>
      <c r="J37" s="201"/>
      <c r="K37" s="189"/>
    </row>
    <row r="38" spans="1:11" ht="13.5" thickBot="1">
      <c r="A38" s="187"/>
      <c r="B38" s="188"/>
      <c r="C38" s="188"/>
      <c r="D38" s="188"/>
      <c r="E38" s="188"/>
      <c r="F38" s="188"/>
      <c r="G38" s="188"/>
      <c r="H38" s="188"/>
      <c r="I38" s="188"/>
      <c r="J38" s="201"/>
      <c r="K38" s="189"/>
    </row>
    <row r="39" spans="1:11" ht="13.5" thickBot="1">
      <c r="A39" s="187"/>
      <c r="B39" s="188" t="s">
        <v>34</v>
      </c>
      <c r="C39" s="199">
        <v>0</v>
      </c>
      <c r="D39" s="188"/>
      <c r="E39" s="188"/>
      <c r="F39" s="194"/>
      <c r="G39" s="188"/>
      <c r="H39" s="188"/>
      <c r="I39" s="201"/>
      <c r="J39" s="188"/>
      <c r="K39" s="189"/>
    </row>
    <row r="40" spans="1:11" ht="12.7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9"/>
    </row>
    <row r="41" spans="1:11" ht="15.75">
      <c r="A41" s="187"/>
      <c r="B41" s="202"/>
      <c r="C41" s="202" t="s">
        <v>35</v>
      </c>
      <c r="D41" s="203">
        <f>(J17*J18*J19/J20)-1</f>
        <v>0.21998372019077883</v>
      </c>
      <c r="E41" s="188"/>
      <c r="F41" s="188"/>
      <c r="G41" s="188"/>
      <c r="H41" s="188"/>
      <c r="I41" s="188"/>
      <c r="J41" s="188"/>
      <c r="K41" s="189"/>
    </row>
    <row r="42" spans="1:11" ht="13.5" thickBot="1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6"/>
    </row>
  </sheetData>
  <sheetProtection password="F651" sheet="1" objects="1" scenarios="1"/>
  <mergeCells count="17">
    <mergeCell ref="A7:K7"/>
    <mergeCell ref="A9:K9"/>
    <mergeCell ref="A8:G8"/>
    <mergeCell ref="H8:K8"/>
    <mergeCell ref="A34:K34"/>
    <mergeCell ref="A10:K10"/>
    <mergeCell ref="A11:E11"/>
    <mergeCell ref="F11:H11"/>
    <mergeCell ref="I11:K11"/>
    <mergeCell ref="I12:K12"/>
    <mergeCell ref="A12:H12"/>
    <mergeCell ref="A5:K5"/>
    <mergeCell ref="A6:K6"/>
    <mergeCell ref="A1:K1"/>
    <mergeCell ref="A2:K2"/>
    <mergeCell ref="A3:K3"/>
    <mergeCell ref="A4:K4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5"/>
  <headerFooter alignWithMargins="0">
    <oddFooter>&amp;CPágina &amp;P de &amp;N</oddFooter>
  </headerFooter>
  <legacyDrawing r:id="rId4"/>
  <oleObjects>
    <oleObject progId="Word.Picture.8" shapeId="1185200" r:id="rId1"/>
    <oleObject progId="Word.Picture.8" shapeId="1185201" r:id="rId2"/>
    <oleObject progId="Word.Picture.8" shapeId="118520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zoomScaleSheetLayoutView="100" zoomScalePageLayoutView="0" workbookViewId="0" topLeftCell="A1">
      <selection activeCell="A4" sqref="A4:M4"/>
    </sheetView>
  </sheetViews>
  <sheetFormatPr defaultColWidth="11.421875" defaultRowHeight="12.75"/>
  <cols>
    <col min="1" max="1" width="6.28125" style="207" customWidth="1"/>
    <col min="2" max="2" width="13.421875" style="207" customWidth="1"/>
    <col min="3" max="3" width="16.00390625" style="207" customWidth="1"/>
    <col min="4" max="4" width="17.57421875" style="207" customWidth="1"/>
    <col min="5" max="5" width="14.140625" style="270" customWidth="1"/>
    <col min="6" max="6" width="13.00390625" style="209" hidden="1" customWidth="1"/>
    <col min="7" max="7" width="13.00390625" style="209" customWidth="1"/>
    <col min="8" max="8" width="11.57421875" style="207" customWidth="1"/>
    <col min="9" max="9" width="11.28125" style="207" customWidth="1"/>
    <col min="10" max="10" width="12.28125" style="207" customWidth="1"/>
    <col min="11" max="12" width="12.421875" style="207" customWidth="1"/>
    <col min="13" max="13" width="12.7109375" style="207" customWidth="1"/>
    <col min="14" max="19" width="11.421875" style="207" hidden="1" customWidth="1"/>
    <col min="20" max="16384" width="11.421875" style="207" customWidth="1"/>
  </cols>
  <sheetData>
    <row r="1" spans="1:13" ht="23.2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3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3.25">
      <c r="A3" s="2"/>
      <c r="B3" s="2"/>
      <c r="C3" s="2"/>
      <c r="D3" s="2"/>
      <c r="E3" s="2"/>
      <c r="F3" s="2"/>
      <c r="G3" s="2"/>
      <c r="H3" s="2"/>
      <c r="I3" s="3"/>
      <c r="J3" s="1"/>
      <c r="K3" s="208"/>
      <c r="L3" s="208"/>
      <c r="M3" s="208"/>
    </row>
    <row r="4" spans="1:13" ht="23.25">
      <c r="A4" s="112" t="s">
        <v>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208"/>
      <c r="L5" s="208"/>
      <c r="M5" s="208"/>
    </row>
    <row r="6" spans="1:13" s="209" customFormat="1" ht="18" customHeight="1">
      <c r="A6" s="4" t="str">
        <f>ORÇAMENTO!A6</f>
        <v>PROGRAMA TURISMO SOCIAL NO BRASIL</v>
      </c>
      <c r="B6" s="8"/>
      <c r="C6" s="8"/>
      <c r="D6" s="8"/>
      <c r="E6" s="8"/>
      <c r="F6" s="8"/>
      <c r="G6" s="8"/>
      <c r="H6" s="8"/>
      <c r="I6" s="8"/>
      <c r="J6" s="108" t="str">
        <f>ORÇAMENTO!F6</f>
        <v>CONTRATO: 0372.089-13/2011</v>
      </c>
      <c r="K6" s="108"/>
      <c r="L6" s="108"/>
      <c r="M6" s="108"/>
    </row>
    <row r="7" spans="1:13" s="209" customFormat="1" ht="18" customHeight="1">
      <c r="A7" s="4" t="str">
        <f>ORÇAMENTO!A7</f>
        <v>PROJETO: MELHORIA NA INFRAESTRUTURA DO KARTODROMO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s="209" customFormat="1" ht="18" customHeight="1">
      <c r="A8" s="4" t="str">
        <f>ORÇAMENTO!A8</f>
        <v>OBRA : MELHORIA NA INFRAESTRUTURA DO KARTODROMO</v>
      </c>
      <c r="B8" s="8"/>
      <c r="C8" s="8"/>
      <c r="D8" s="8"/>
      <c r="E8" s="8"/>
      <c r="F8" s="9"/>
      <c r="G8" s="8"/>
      <c r="H8" s="109" t="str">
        <f>ORÇAMENTO!D9</f>
        <v>CAU: 17.499-8</v>
      </c>
      <c r="I8" s="110"/>
      <c r="J8" s="110"/>
      <c r="K8" s="111"/>
      <c r="L8" s="10" t="str">
        <f>ORÇAMENTO!H9</f>
        <v>RRT Nº : 760596 </v>
      </c>
      <c r="M8" s="11"/>
    </row>
    <row r="9" spans="1:13" s="209" customFormat="1" ht="29.25" customHeight="1">
      <c r="A9" s="116" t="str">
        <f>ORÇAMENTO!A10</f>
        <v>REFERÊNCIA DE PREÇOS: TABELA SINAPI, PREÇOS DE MERCADO</v>
      </c>
      <c r="B9" s="117"/>
      <c r="C9" s="117"/>
      <c r="D9" s="117"/>
      <c r="E9" s="117"/>
      <c r="F9" s="12"/>
      <c r="G9" s="12"/>
      <c r="H9" s="118" t="str">
        <f>ORÇAMENTO!D10</f>
        <v>DATA BASE</v>
      </c>
      <c r="I9" s="119"/>
      <c r="J9" s="118" t="str">
        <f>ORÇAMENTO!F10</f>
        <v>DATA DO ORÇAMENTO</v>
      </c>
      <c r="K9" s="119"/>
      <c r="L9" s="114" t="str">
        <f>ORÇAMENTO!H10</f>
        <v>BDI</v>
      </c>
      <c r="M9" s="115"/>
    </row>
    <row r="10" spans="1:13" s="209" customFormat="1" ht="18" customHeight="1">
      <c r="A10" s="6" t="str">
        <f>ORÇAMENTO!A11</f>
        <v>PRAZO DE EXECUÇÃO: 3 MESES</v>
      </c>
      <c r="B10" s="7"/>
      <c r="C10" s="7"/>
      <c r="D10" s="7"/>
      <c r="E10" s="7"/>
      <c r="F10" s="5"/>
      <c r="G10" s="13"/>
      <c r="H10" s="123">
        <f>ORÇAMENTO!D11</f>
        <v>41182</v>
      </c>
      <c r="I10" s="124"/>
      <c r="J10" s="125">
        <f>ORÇAMENTO!F11</f>
        <v>0</v>
      </c>
      <c r="K10" s="126"/>
      <c r="L10" s="210">
        <f>ORÇAMENTO!H11</f>
        <v>0</v>
      </c>
      <c r="M10" s="211"/>
    </row>
    <row r="11" spans="1:13" ht="4.5" customHeight="1" thickBot="1">
      <c r="A11" s="212"/>
      <c r="B11" s="212"/>
      <c r="C11" s="212"/>
      <c r="D11" s="212"/>
      <c r="E11" s="213"/>
      <c r="F11" s="214"/>
      <c r="G11" s="214"/>
      <c r="H11" s="215"/>
      <c r="I11" s="216"/>
      <c r="J11" s="216"/>
      <c r="K11" s="216"/>
      <c r="L11" s="216"/>
      <c r="M11" s="216"/>
    </row>
    <row r="12" spans="1:13" s="224" customFormat="1" ht="12.75" customHeight="1">
      <c r="A12" s="217"/>
      <c r="B12" s="218"/>
      <c r="C12" s="219"/>
      <c r="D12" s="219"/>
      <c r="E12" s="220"/>
      <c r="F12" s="221"/>
      <c r="G12" s="14"/>
      <c r="H12" s="120" t="s">
        <v>4</v>
      </c>
      <c r="I12" s="121"/>
      <c r="J12" s="121"/>
      <c r="K12" s="122"/>
      <c r="L12" s="222"/>
      <c r="M12" s="223"/>
    </row>
    <row r="13" spans="1:19" s="224" customFormat="1" ht="12.75">
      <c r="A13" s="225" t="s">
        <v>2</v>
      </c>
      <c r="B13" s="226" t="s">
        <v>44</v>
      </c>
      <c r="C13" s="226"/>
      <c r="D13" s="226" t="s">
        <v>45</v>
      </c>
      <c r="E13" s="227" t="s">
        <v>3</v>
      </c>
      <c r="F13" s="227" t="s">
        <v>46</v>
      </c>
      <c r="G13" s="15" t="s">
        <v>92</v>
      </c>
      <c r="H13" s="16" t="s">
        <v>47</v>
      </c>
      <c r="I13" s="17"/>
      <c r="J13" s="16" t="s">
        <v>48</v>
      </c>
      <c r="K13" s="18"/>
      <c r="L13" s="16" t="s">
        <v>49</v>
      </c>
      <c r="M13" s="17"/>
      <c r="N13" s="228" t="s">
        <v>50</v>
      </c>
      <c r="O13" s="229"/>
      <c r="P13" s="228" t="s">
        <v>51</v>
      </c>
      <c r="Q13" s="229"/>
      <c r="R13" s="228" t="s">
        <v>52</v>
      </c>
      <c r="S13" s="229"/>
    </row>
    <row r="14" spans="1:19" s="224" customFormat="1" ht="12" customHeight="1">
      <c r="A14" s="225"/>
      <c r="B14" s="230" t="s">
        <v>53</v>
      </c>
      <c r="C14" s="231"/>
      <c r="D14" s="231" t="s">
        <v>54</v>
      </c>
      <c r="E14" s="232" t="s">
        <v>55</v>
      </c>
      <c r="F14" s="227" t="s">
        <v>55</v>
      </c>
      <c r="G14" s="19"/>
      <c r="H14" s="20" t="s">
        <v>56</v>
      </c>
      <c r="I14" s="20" t="s">
        <v>57</v>
      </c>
      <c r="J14" s="20" t="s">
        <v>56</v>
      </c>
      <c r="K14" s="21" t="s">
        <v>57</v>
      </c>
      <c r="L14" s="20" t="s">
        <v>56</v>
      </c>
      <c r="M14" s="20" t="s">
        <v>57</v>
      </c>
      <c r="N14" s="233" t="s">
        <v>56</v>
      </c>
      <c r="O14" s="233" t="s">
        <v>57</v>
      </c>
      <c r="P14" s="233" t="s">
        <v>56</v>
      </c>
      <c r="Q14" s="233" t="s">
        <v>57</v>
      </c>
      <c r="R14" s="233" t="s">
        <v>56</v>
      </c>
      <c r="S14" s="233" t="s">
        <v>57</v>
      </c>
    </row>
    <row r="15" spans="1:19" s="224" customFormat="1" ht="19.5" customHeight="1">
      <c r="A15" s="234">
        <v>1</v>
      </c>
      <c r="B15" s="235" t="str">
        <f>ORÇAMENTO!C14</f>
        <v>SERVIÇOS PRELIMINARES</v>
      </c>
      <c r="C15" s="236"/>
      <c r="D15" s="237">
        <f>ORÇAMENTO!I20</f>
        <v>1968.4250000000002</v>
      </c>
      <c r="E15" s="238">
        <f>D15/$D$24*100</f>
        <v>1.210051419573428</v>
      </c>
      <c r="F15" s="239"/>
      <c r="G15" s="22" t="s">
        <v>93</v>
      </c>
      <c r="H15" s="23">
        <v>100</v>
      </c>
      <c r="I15" s="33">
        <f aca="true" t="shared" si="0" ref="I15:I20">H15</f>
        <v>100</v>
      </c>
      <c r="J15" s="23"/>
      <c r="K15" s="23">
        <f>I15+J15</f>
        <v>100</v>
      </c>
      <c r="L15" s="23"/>
      <c r="M15" s="23">
        <f>K15+L15</f>
        <v>100</v>
      </c>
      <c r="N15" s="240"/>
      <c r="O15" s="241">
        <f>M15+N15</f>
        <v>100</v>
      </c>
      <c r="P15" s="241"/>
      <c r="Q15" s="241">
        <f>P15+O15</f>
        <v>100</v>
      </c>
      <c r="R15" s="241"/>
      <c r="S15" s="241">
        <f>Q15+R15</f>
        <v>100</v>
      </c>
    </row>
    <row r="16" spans="1:19" s="224" customFormat="1" ht="19.5" customHeight="1">
      <c r="A16" s="242"/>
      <c r="B16" s="243"/>
      <c r="C16" s="244"/>
      <c r="D16" s="245"/>
      <c r="E16" s="246"/>
      <c r="F16" s="239"/>
      <c r="G16" s="22" t="s">
        <v>94</v>
      </c>
      <c r="H16" s="23">
        <f>H15%*D15</f>
        <v>1968.4250000000002</v>
      </c>
      <c r="I16" s="33">
        <f t="shared" si="0"/>
        <v>1968.4250000000002</v>
      </c>
      <c r="J16" s="23"/>
      <c r="K16" s="23">
        <f>J16+I16</f>
        <v>1968.4250000000002</v>
      </c>
      <c r="L16" s="23"/>
      <c r="M16" s="23">
        <f>L16+K16</f>
        <v>1968.4250000000002</v>
      </c>
      <c r="N16" s="240"/>
      <c r="O16" s="241"/>
      <c r="P16" s="241"/>
      <c r="Q16" s="241"/>
      <c r="R16" s="241"/>
      <c r="S16" s="241"/>
    </row>
    <row r="17" spans="1:19" s="224" customFormat="1" ht="19.5" customHeight="1">
      <c r="A17" s="234">
        <v>2</v>
      </c>
      <c r="B17" s="235" t="str">
        <f>ORÇAMENTO!C22</f>
        <v>PASSEIOS E PÁTIOS</v>
      </c>
      <c r="C17" s="236"/>
      <c r="D17" s="237">
        <f>ORÇAMENTO!I26</f>
        <v>24833.8209</v>
      </c>
      <c r="E17" s="238">
        <f>D17/$D$24*100</f>
        <v>15.26611388977343</v>
      </c>
      <c r="F17" s="239"/>
      <c r="G17" s="22" t="s">
        <v>93</v>
      </c>
      <c r="H17" s="23">
        <v>0</v>
      </c>
      <c r="I17" s="33">
        <f t="shared" si="0"/>
        <v>0</v>
      </c>
      <c r="J17" s="23">
        <v>60</v>
      </c>
      <c r="K17" s="23">
        <f>I17+J17</f>
        <v>60</v>
      </c>
      <c r="L17" s="23">
        <v>40</v>
      </c>
      <c r="M17" s="23">
        <f>K17+L17</f>
        <v>100</v>
      </c>
      <c r="N17" s="240"/>
      <c r="O17" s="241"/>
      <c r="P17" s="241"/>
      <c r="Q17" s="241"/>
      <c r="R17" s="241"/>
      <c r="S17" s="241"/>
    </row>
    <row r="18" spans="1:19" s="224" customFormat="1" ht="19.5" customHeight="1">
      <c r="A18" s="242"/>
      <c r="B18" s="243"/>
      <c r="C18" s="244"/>
      <c r="D18" s="245"/>
      <c r="E18" s="246"/>
      <c r="F18" s="239"/>
      <c r="G18" s="22" t="s">
        <v>94</v>
      </c>
      <c r="H18" s="23">
        <f>H17%*E17</f>
        <v>0</v>
      </c>
      <c r="I18" s="33">
        <f t="shared" si="0"/>
        <v>0</v>
      </c>
      <c r="J18" s="23">
        <f>J17%*D17</f>
        <v>14900.292539999999</v>
      </c>
      <c r="K18" s="23">
        <f>J18+I18</f>
        <v>14900.292539999999</v>
      </c>
      <c r="L18" s="23">
        <f>L17%*D17</f>
        <v>9933.52836</v>
      </c>
      <c r="M18" s="23">
        <f>L18+K18</f>
        <v>24833.8209</v>
      </c>
      <c r="N18" s="240"/>
      <c r="O18" s="241"/>
      <c r="P18" s="241"/>
      <c r="Q18" s="241"/>
      <c r="R18" s="241"/>
      <c r="S18" s="241"/>
    </row>
    <row r="19" spans="1:19" s="224" customFormat="1" ht="19.5" customHeight="1">
      <c r="A19" s="234">
        <v>3</v>
      </c>
      <c r="B19" s="235" t="str">
        <f>ORÇAMENTO!C28</f>
        <v>PLANTIO DE GRAMA</v>
      </c>
      <c r="C19" s="236"/>
      <c r="D19" s="237">
        <f>ORÇAMENTO!I30</f>
        <v>135870.5933</v>
      </c>
      <c r="E19" s="238">
        <f>D19/$D$24*100</f>
        <v>83.52383469065313</v>
      </c>
      <c r="F19" s="239"/>
      <c r="G19" s="22" t="s">
        <v>93</v>
      </c>
      <c r="H19" s="23">
        <v>30</v>
      </c>
      <c r="I19" s="33">
        <f t="shared" si="0"/>
        <v>30</v>
      </c>
      <c r="J19" s="23">
        <v>30</v>
      </c>
      <c r="K19" s="23">
        <f>I19+J19</f>
        <v>60</v>
      </c>
      <c r="L19" s="23">
        <v>40</v>
      </c>
      <c r="M19" s="23">
        <f>K19+L19</f>
        <v>100</v>
      </c>
      <c r="N19" s="240"/>
      <c r="O19" s="241"/>
      <c r="P19" s="241"/>
      <c r="Q19" s="241"/>
      <c r="R19" s="241"/>
      <c r="S19" s="241"/>
    </row>
    <row r="20" spans="1:19" s="224" customFormat="1" ht="19.5" customHeight="1">
      <c r="A20" s="242"/>
      <c r="B20" s="243"/>
      <c r="C20" s="244"/>
      <c r="D20" s="245"/>
      <c r="E20" s="246"/>
      <c r="F20" s="239"/>
      <c r="G20" s="22" t="s">
        <v>94</v>
      </c>
      <c r="H20" s="23">
        <f>H19%*D19</f>
        <v>40761.177990000004</v>
      </c>
      <c r="I20" s="33">
        <f t="shared" si="0"/>
        <v>40761.177990000004</v>
      </c>
      <c r="J20" s="23">
        <f>J19%*D19</f>
        <v>40761.177990000004</v>
      </c>
      <c r="K20" s="23">
        <f>J20+I20</f>
        <v>81522.35598000001</v>
      </c>
      <c r="L20" s="23">
        <f>L19%*D19</f>
        <v>54348.23732000001</v>
      </c>
      <c r="M20" s="23">
        <f>L20+K20</f>
        <v>135870.5933</v>
      </c>
      <c r="N20" s="240"/>
      <c r="O20" s="241"/>
      <c r="P20" s="241"/>
      <c r="Q20" s="241"/>
      <c r="R20" s="241"/>
      <c r="S20" s="241"/>
    </row>
    <row r="21" spans="1:19" s="224" customFormat="1" ht="10.5" customHeight="1" thickBot="1">
      <c r="A21" s="247"/>
      <c r="B21" s="248"/>
      <c r="C21" s="248"/>
      <c r="D21" s="249"/>
      <c r="E21" s="24"/>
      <c r="F21" s="250"/>
      <c r="G21" s="24"/>
      <c r="H21" s="25"/>
      <c r="I21" s="25"/>
      <c r="J21" s="25"/>
      <c r="K21" s="25"/>
      <c r="L21" s="251"/>
      <c r="M21" s="251"/>
      <c r="N21" s="252"/>
      <c r="O21" s="252"/>
      <c r="P21" s="252"/>
      <c r="Q21" s="252"/>
      <c r="R21" s="252"/>
      <c r="S21" s="252"/>
    </row>
    <row r="22" spans="1:19" s="224" customFormat="1" ht="18" customHeight="1" thickBot="1">
      <c r="A22" s="253" t="s">
        <v>58</v>
      </c>
      <c r="B22" s="254"/>
      <c r="C22" s="255"/>
      <c r="D22" s="256"/>
      <c r="E22" s="26">
        <f>SUM(E15:E20)</f>
        <v>99.99999999999999</v>
      </c>
      <c r="F22" s="257">
        <f>SUMPRODUCT(F15:F20,$E$15:$E$20)/100</f>
        <v>0</v>
      </c>
      <c r="G22" s="26"/>
      <c r="H22" s="27">
        <f>(H15*$E$15+H17*$E$17+H19*$E$19)/100</f>
        <v>26.26720182676937</v>
      </c>
      <c r="I22" s="28">
        <f>H22</f>
        <v>26.26720182676937</v>
      </c>
      <c r="J22" s="27">
        <f>(J15*$E$15+J17*$E$17+J19*$E$19)/100</f>
        <v>34.216818741059996</v>
      </c>
      <c r="K22" s="29">
        <f>J22+I22</f>
        <v>60.48402056782936</v>
      </c>
      <c r="L22" s="27">
        <f>(L15*$E$15+L17*$E$17+L19*$E$19)/100</f>
        <v>39.515979432170624</v>
      </c>
      <c r="M22" s="29">
        <f>L22+K22</f>
        <v>99.99999999999999</v>
      </c>
      <c r="N22" s="258" t="e">
        <f>(N15*$D$15+#REF!*#REF!)/100</f>
        <v>#REF!</v>
      </c>
      <c r="O22" s="259" t="e">
        <f>(N22+L22)/I22</f>
        <v>#REF!</v>
      </c>
      <c r="P22" s="258" t="e">
        <f>(P15*$D$15+#REF!*#REF!)/100</f>
        <v>#REF!</v>
      </c>
      <c r="Q22" s="259" t="e">
        <f>P22/M22</f>
        <v>#REF!</v>
      </c>
      <c r="R22" s="258" t="e">
        <f>(R15*$D$15+#REF!*#REF!)/100</f>
        <v>#REF!</v>
      </c>
      <c r="S22" s="259" t="e">
        <f>(R22+P22)/M22</f>
        <v>#REF!</v>
      </c>
    </row>
    <row r="23" spans="1:13" s="224" customFormat="1" ht="5.25" customHeight="1" thickBot="1">
      <c r="A23" s="31"/>
      <c r="B23" s="31"/>
      <c r="C23" s="31"/>
      <c r="D23" s="31"/>
      <c r="E23" s="30"/>
      <c r="F23" s="260"/>
      <c r="G23" s="30"/>
      <c r="H23" s="31"/>
      <c r="I23" s="31"/>
      <c r="J23" s="31"/>
      <c r="K23" s="31"/>
      <c r="L23" s="261"/>
      <c r="M23" s="261"/>
    </row>
    <row r="24" spans="1:19" s="224" customFormat="1" ht="14.25" customHeight="1" thickBot="1">
      <c r="A24" s="253" t="s">
        <v>59</v>
      </c>
      <c r="B24" s="254"/>
      <c r="C24" s="255"/>
      <c r="D24" s="262">
        <f>SUM(D15:D20)</f>
        <v>162672.83920000002</v>
      </c>
      <c r="E24" s="263"/>
      <c r="F24" s="264"/>
      <c r="G24" s="32"/>
      <c r="H24" s="127">
        <f>H22*$D$24/100</f>
        <v>42729.60299000001</v>
      </c>
      <c r="I24" s="128"/>
      <c r="J24" s="127">
        <f>J22*$D$24/100</f>
        <v>55661.47052999999</v>
      </c>
      <c r="K24" s="129"/>
      <c r="L24" s="127">
        <f>L22*$D$24/100</f>
        <v>64281.76568</v>
      </c>
      <c r="M24" s="129"/>
      <c r="N24" s="265" t="e">
        <f>N22</f>
        <v>#REF!</v>
      </c>
      <c r="O24" s="266"/>
      <c r="P24" s="265" t="e">
        <f>P22</f>
        <v>#REF!</v>
      </c>
      <c r="Q24" s="266"/>
      <c r="R24" s="265" t="e">
        <f>R22</f>
        <v>#REF!</v>
      </c>
      <c r="S24" s="266"/>
    </row>
    <row r="25" spans="1:11" ht="10.5" customHeight="1">
      <c r="A25" s="267"/>
      <c r="B25" s="267"/>
      <c r="C25" s="267"/>
      <c r="D25" s="267"/>
      <c r="E25" s="268"/>
      <c r="F25" s="269"/>
      <c r="G25" s="269"/>
      <c r="H25" s="267"/>
      <c r="I25" s="267"/>
      <c r="J25" s="267"/>
      <c r="K25" s="267"/>
    </row>
    <row r="26" spans="1:11" ht="10.5" customHeight="1">
      <c r="A26" s="267"/>
      <c r="B26" s="267"/>
      <c r="C26" s="267"/>
      <c r="D26" s="267"/>
      <c r="E26" s="268"/>
      <c r="F26" s="269"/>
      <c r="G26" s="269"/>
      <c r="H26" s="267"/>
      <c r="I26" s="267"/>
      <c r="J26" s="267"/>
      <c r="K26" s="267"/>
    </row>
    <row r="27" spans="1:11" ht="10.5" customHeight="1">
      <c r="A27" s="267"/>
      <c r="B27" s="267"/>
      <c r="C27" s="267"/>
      <c r="D27" s="267"/>
      <c r="E27" s="268"/>
      <c r="F27" s="269"/>
      <c r="G27" s="269"/>
      <c r="H27" s="267"/>
      <c r="I27" s="267"/>
      <c r="J27" s="267"/>
      <c r="K27" s="267"/>
    </row>
    <row r="28" spans="1:11" ht="10.5" customHeight="1">
      <c r="A28" s="267"/>
      <c r="B28" s="267"/>
      <c r="C28" s="267"/>
      <c r="D28" s="267"/>
      <c r="E28" s="268"/>
      <c r="F28" s="269"/>
      <c r="G28" s="269"/>
      <c r="H28" s="267"/>
      <c r="I28" s="267"/>
      <c r="J28" s="267"/>
      <c r="K28" s="267"/>
    </row>
  </sheetData>
  <sheetProtection password="F651" sheet="1" objects="1" scenarios="1"/>
  <mergeCells count="24">
    <mergeCell ref="J10:K10"/>
    <mergeCell ref="L10:M10"/>
    <mergeCell ref="I11:M11"/>
    <mergeCell ref="R24:S24"/>
    <mergeCell ref="H24:I24"/>
    <mergeCell ref="J24:K24"/>
    <mergeCell ref="N24:O24"/>
    <mergeCell ref="L24:M24"/>
    <mergeCell ref="L9:M9"/>
    <mergeCell ref="P24:Q24"/>
    <mergeCell ref="A22:C22"/>
    <mergeCell ref="A24:C24"/>
    <mergeCell ref="A11:E11"/>
    <mergeCell ref="A9:E9"/>
    <mergeCell ref="J9:K9"/>
    <mergeCell ref="H9:I9"/>
    <mergeCell ref="H12:K12"/>
    <mergeCell ref="H10:I10"/>
    <mergeCell ref="H8:K8"/>
    <mergeCell ref="J6:M6"/>
    <mergeCell ref="A1:M1"/>
    <mergeCell ref="A2:M2"/>
    <mergeCell ref="A4:M4"/>
    <mergeCell ref="A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7"/>
  <headerFooter alignWithMargins="0">
    <oddFooter>&amp;CPágina &amp;P de &amp;N</oddFooter>
  </headerFooter>
  <drawing r:id="rId6"/>
  <legacyDrawing r:id="rId5"/>
  <oleObjects>
    <oleObject progId="Word.Picture.8" shapeId="1139654" r:id="rId1"/>
    <oleObject progId="Word.Picture.8" shapeId="1200172" r:id="rId2"/>
    <oleObject progId="Word.Picture.8" shapeId="1200173" r:id="rId3"/>
    <oleObject progId="Word.Picture.8" shapeId="120017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2012-12-11T16:40:25Z</cp:lastPrinted>
  <dcterms:created xsi:type="dcterms:W3CDTF">1997-10-28T18:59:41Z</dcterms:created>
  <dcterms:modified xsi:type="dcterms:W3CDTF">2013-03-13T14:56:22Z</dcterms:modified>
  <cp:category/>
  <cp:version/>
  <cp:contentType/>
  <cp:contentStatus/>
</cp:coreProperties>
</file>