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1"/>
  </bookViews>
  <sheets>
    <sheet name="ORÇAMENTO" sheetId="1" r:id="rId1"/>
    <sheet name="CRONOGRAMA" sheetId="2" r:id="rId2"/>
    <sheet name="BDI" sheetId="3" r:id="rId3"/>
  </sheets>
  <definedNames>
    <definedName name="_xlnm.Print_Area" localSheetId="2">'BDI'!$A$1:$K$40</definedName>
    <definedName name="_xlnm.Print_Area" localSheetId="1">'CRONOGRAMA'!$A$1:$K$23</definedName>
    <definedName name="_xlnm.Print_Area" localSheetId="0">'ORÇAMENTO'!$A$1:$I$60</definedName>
    <definedName name="_xlnm.Print_Titles" localSheetId="1">'CRONOGRAMA'!$1:$14</definedName>
    <definedName name="_xlnm.Print_Titles" localSheetId="0">'ORÇAMENTO'!$1:$14</definedName>
  </definedNames>
  <calcPr fullCalcOnLoad="1"/>
</workbook>
</file>

<file path=xl/sharedStrings.xml><?xml version="1.0" encoding="utf-8"?>
<sst xmlns="http://schemas.openxmlformats.org/spreadsheetml/2006/main" count="198" uniqueCount="158">
  <si>
    <t>1.1</t>
  </si>
  <si>
    <t>ITEM</t>
  </si>
  <si>
    <t>COBERTURA</t>
  </si>
  <si>
    <t>TOTAL</t>
  </si>
  <si>
    <t>m2</t>
  </si>
  <si>
    <t>kg</t>
  </si>
  <si>
    <t>QUANT.</t>
  </si>
  <si>
    <t>UNID.</t>
  </si>
  <si>
    <t>m3</t>
  </si>
  <si>
    <t>Apiloamento de fundo de vala</t>
  </si>
  <si>
    <t>PREFEITURA  DE PATOS DE MINAS</t>
  </si>
  <si>
    <t>FUNDAÇÃO</t>
  </si>
  <si>
    <t>2.1</t>
  </si>
  <si>
    <t>Escavação manual de vala</t>
  </si>
  <si>
    <t xml:space="preserve">DESCRIÇÃO </t>
  </si>
  <si>
    <t>Regularização de fundo de vala com concreto fck&gt;=11 MPa</t>
  </si>
  <si>
    <t>Forma de tabua de madeira</t>
  </si>
  <si>
    <t>Reaterro compactado</t>
  </si>
  <si>
    <t xml:space="preserve">COBERTURA </t>
  </si>
  <si>
    <t>2.2</t>
  </si>
  <si>
    <t>74209/1</t>
  </si>
  <si>
    <t>Perfuração e concretagem  de estaca broca diam. 30 cm</t>
  </si>
  <si>
    <t>m</t>
  </si>
  <si>
    <t>74254/2</t>
  </si>
  <si>
    <t>SINAPI</t>
  </si>
  <si>
    <t>SERVIÇOS PRELIMINARES</t>
  </si>
  <si>
    <t>SERVIÇOS A EXECUTAR</t>
  </si>
  <si>
    <t xml:space="preserve">DISCRIMINAÇÃO  </t>
  </si>
  <si>
    <t xml:space="preserve">VALOR DOS  </t>
  </si>
  <si>
    <t>PESO</t>
  </si>
  <si>
    <t>MÊS -  1</t>
  </si>
  <si>
    <t>MÊS -  2</t>
  </si>
  <si>
    <t>MÊS -  4</t>
  </si>
  <si>
    <t>MÊS -  5</t>
  </si>
  <si>
    <t>MÊS -  6</t>
  </si>
  <si>
    <t>DE SERVIÇOS</t>
  </si>
  <si>
    <t>SERVIÇOS (R$)</t>
  </si>
  <si>
    <t>%</t>
  </si>
  <si>
    <t>SIMPL.%</t>
  </si>
  <si>
    <t>ACUM. %</t>
  </si>
  <si>
    <t>TOTAL (%)</t>
  </si>
  <si>
    <t>TOTAL (R$)</t>
  </si>
  <si>
    <t>cj</t>
  </si>
  <si>
    <t>Substituição de tabelas de basquete (2 unidades)</t>
  </si>
  <si>
    <t>Pintura de mureta de alvenaria com latex acrilico, 2 demãos</t>
  </si>
  <si>
    <t>73954/2</t>
  </si>
  <si>
    <t>74245/1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</si>
  <si>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</si>
  <si>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</si>
  <si>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</si>
  <si>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</si>
  <si>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</si>
  <si>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</si>
  <si>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</si>
  <si>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</si>
  <si>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</si>
  <si>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</si>
  <si>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</si>
  <si>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</si>
  <si>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</si>
  <si>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</si>
  <si>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</si>
  <si>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</si>
  <si>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</si>
  <si>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</si>
  <si>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</si>
  <si>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</si>
  <si>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</si>
  <si>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73972/2</t>
  </si>
  <si>
    <t>Fornecimento de concreto fck&gt;= 20 MPa, preparo mecânico</t>
  </si>
  <si>
    <t>74157/4</t>
  </si>
  <si>
    <t>Lançamento de concreto em fundação</t>
  </si>
  <si>
    <t xml:space="preserve">PLANILHA ORÇAMENTÁRIA </t>
  </si>
  <si>
    <t xml:space="preserve">PROF. RESP.: MARIA IGNÊS SILVÉRIO                     </t>
  </si>
  <si>
    <t>CREA: MG-30.465/D</t>
  </si>
  <si>
    <t>CODIGO</t>
  </si>
  <si>
    <t>PREÇO SEM BDI</t>
  </si>
  <si>
    <t>PREÇO COM BDI</t>
  </si>
  <si>
    <t>UNITÁRIO</t>
  </si>
  <si>
    <t>Sub Total 1</t>
  </si>
  <si>
    <t>73907/7</t>
  </si>
  <si>
    <t>Armação com aço CA-50</t>
  </si>
  <si>
    <t>73942/2</t>
  </si>
  <si>
    <t>Armação com aço CA 60</t>
  </si>
  <si>
    <t>73964/4</t>
  </si>
  <si>
    <t>Sub Total 2</t>
  </si>
  <si>
    <t>TOTAL GERAL</t>
  </si>
  <si>
    <t>CRONOGRAMA FISICO-FINANCEIRO</t>
  </si>
  <si>
    <t>Calha de chapa galvanizada # 24 - 60 cm</t>
  </si>
  <si>
    <t>REFERÊNCIA DE PREÇOS: TABELA SINAPI</t>
  </si>
  <si>
    <t>Secretaria  Municipal de Planejamento Urbano e Desenvolvimento Economico</t>
  </si>
  <si>
    <t>PROGRAMA : MODERNIZAÇÃO DE INFRA ESTRUTURA ESPORTIVA -  ESPORTE E LAZER NA CIDADE</t>
  </si>
  <si>
    <t>OBRA : COBERTURA E REFORMA DE QUADRA POLIESPORTIVA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</si>
  <si>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</si>
  <si>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</si>
  <si>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</si>
  <si>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</si>
  <si>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</si>
  <si>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</si>
  <si>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</si>
  <si>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</si>
  <si>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</si>
  <si>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</si>
  <si>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Sub Total 2.1</t>
  </si>
  <si>
    <t>BDI</t>
  </si>
  <si>
    <t>2.2.1</t>
  </si>
  <si>
    <t>2.2.2</t>
  </si>
  <si>
    <t>2.2.4</t>
  </si>
  <si>
    <t>Sub Total 2.2</t>
  </si>
  <si>
    <t xml:space="preserve">Estrutura metálica em aço estrutural </t>
  </si>
  <si>
    <t>73970/1</t>
  </si>
  <si>
    <t>75381/1</t>
  </si>
  <si>
    <t>Cobertura c/ telha de chapa metálica galvanizada trapezoidal de 0,50 mm, inclusive cumeeira</t>
  </si>
  <si>
    <t>72105 (proporcional)</t>
  </si>
  <si>
    <t>Conjunto de traves para futsal pintadas, inclusive rede</t>
  </si>
  <si>
    <t>Demarcação de faixas com tinta acrilica</t>
  </si>
  <si>
    <t>Pintura em esmalte sintetico em estrutura do alambrado, utilizando revolver/compressor, duas demãos</t>
  </si>
  <si>
    <t>74145/1 - 74064/2</t>
  </si>
  <si>
    <t>Rufo de chapa galvanizada #24 - 15 cm</t>
  </si>
  <si>
    <t>2.2.5</t>
  </si>
  <si>
    <t>68672/5</t>
  </si>
  <si>
    <t>Substituição de tela nº 12 # 5 cm em alambrado</t>
  </si>
  <si>
    <t>MÊS - 3</t>
  </si>
  <si>
    <t>Secretaria Municipal de Planejamento Urbano e Desenvolvimento Economico</t>
  </si>
  <si>
    <t>CONTRATO: 0373.112-26</t>
  </si>
  <si>
    <t>REFORMA DA QUADRA</t>
  </si>
  <si>
    <t>Pintura do piso da quadra e arquibancadas com tinta acrilica</t>
  </si>
  <si>
    <t>3.1</t>
  </si>
  <si>
    <t>3.2</t>
  </si>
  <si>
    <t>3.3</t>
  </si>
  <si>
    <t>3.4</t>
  </si>
  <si>
    <t>3.5</t>
  </si>
  <si>
    <t>Sub-total 3</t>
  </si>
  <si>
    <t>ART Nº :1.41005956</t>
  </si>
  <si>
    <t>LOCAL: BAIRRO ABNER AFONSO - PATOS DE MINAS/MG</t>
  </si>
  <si>
    <t xml:space="preserve"> REF. : DEZ/2012</t>
  </si>
  <si>
    <t>73965/10</t>
  </si>
  <si>
    <t>11509/1</t>
  </si>
  <si>
    <t>2.1.11</t>
  </si>
  <si>
    <t>2.1.12</t>
  </si>
  <si>
    <t>Carga manual de entulho em caminhão</t>
  </si>
  <si>
    <t>Transporte de entulho em caminhão DMT=2km</t>
  </si>
  <si>
    <t>3.6</t>
  </si>
  <si>
    <t>3.7</t>
  </si>
  <si>
    <t>3.8</t>
  </si>
  <si>
    <t>2.2.6</t>
  </si>
  <si>
    <t>Tubo de PVC</t>
  </si>
  <si>
    <t>74165/4</t>
  </si>
  <si>
    <t>2.2.7</t>
  </si>
  <si>
    <t>Tubo de PVC soldável  inclusive conexões, diâmetro de 100 mm, para captação de águas pluviais</t>
  </si>
  <si>
    <t>Colocação de lona plastica preta, espessura de 150 micras</t>
  </si>
  <si>
    <t>3.9</t>
  </si>
  <si>
    <t>73994/1</t>
  </si>
  <si>
    <t>Armação de piso com tela soldada Q-92 (aço CA-60 4,2 mm c/15 cm)</t>
  </si>
  <si>
    <t>CCU</t>
  </si>
  <si>
    <t>DATA: 26/03/2013</t>
  </si>
  <si>
    <t xml:space="preserve">Fornecimento e instalação de placa de obra em chapa galvanizada de 1,25X2,00 m </t>
  </si>
  <si>
    <t xml:space="preserve">Piso de concreto desempenado e polido para quadra poliesportiva, preparo mecânico e=6 cm 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</si>
</sst>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dd/mm/yy"/>
    <numFmt numFmtId="190" formatCode="0.0"/>
    <numFmt numFmtId="191" formatCode="_(* #,##0.00000_);_(* \(#,##0.00000\);_(* &quot;-&quot;??_);_(@_)"/>
    <numFmt numFmtId="192" formatCode="_ * #,##0.00000_ ;_ * \-#,##0.00000_ ;_ * &quot;-&quot;??_ ;_ @_ "/>
    <numFmt numFmtId="193" formatCode="_(* #,##0.0000_);_(* \(#,##0.0000\);_(* &quot;-&quot;????_);_(@_)"/>
    <numFmt numFmtId="194" formatCode="_ * #,##0.000000_ ;_ * \-#,##0.000000_ ;_ * &quot;-&quot;??_ ;_ @_ "/>
    <numFmt numFmtId="195" formatCode="_ * #,##0.0000000_ ;_ * \-#,##0.0000000_ ;_ * &quot;-&quot;??_ ;_ @_ "/>
    <numFmt numFmtId="196" formatCode="_-* #,##0.00_-;\-* #,##0.00_-;_-* &quot;-&quot;??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18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4" fontId="12" fillId="2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170" fontId="15" fillId="2" borderId="1" xfId="17" applyFont="1" applyFill="1" applyBorder="1" applyAlignment="1" applyProtection="1">
      <alignment vertical="center"/>
      <protection/>
    </xf>
    <xf numFmtId="170" fontId="15" fillId="2" borderId="2" xfId="17" applyFont="1" applyFill="1" applyBorder="1" applyAlignment="1" applyProtection="1">
      <alignment vertical="center"/>
      <protection/>
    </xf>
    <xf numFmtId="170" fontId="15" fillId="2" borderId="1" xfId="17" applyFont="1" applyFill="1" applyBorder="1" applyAlignment="1" applyProtection="1">
      <alignment horizontal="left" vertical="center"/>
      <protection/>
    </xf>
    <xf numFmtId="170" fontId="15" fillId="2" borderId="2" xfId="17" applyFont="1" applyFill="1" applyBorder="1" applyAlignment="1" applyProtection="1">
      <alignment horizontal="left" vertical="center"/>
      <protection/>
    </xf>
    <xf numFmtId="170" fontId="15" fillId="2" borderId="3" xfId="17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70" fontId="4" fillId="2" borderId="4" xfId="17" applyFont="1" applyFill="1" applyBorder="1" applyAlignment="1" applyProtection="1">
      <alignment vertical="center"/>
      <protection/>
    </xf>
    <xf numFmtId="170" fontId="4" fillId="2" borderId="1" xfId="17" applyFont="1" applyFill="1" applyBorder="1" applyAlignment="1" applyProtection="1">
      <alignment vertical="center"/>
      <protection/>
    </xf>
    <xf numFmtId="170" fontId="4" fillId="2" borderId="2" xfId="17" applyFont="1" applyFill="1" applyBorder="1" applyAlignment="1" applyProtection="1">
      <alignment vertical="center"/>
      <protection/>
    </xf>
    <xf numFmtId="4" fontId="14" fillId="2" borderId="2" xfId="0" applyNumberFormat="1" applyFont="1" applyFill="1" applyBorder="1" applyAlignment="1" applyProtection="1">
      <alignment vertical="center"/>
      <protection/>
    </xf>
    <xf numFmtId="170" fontId="15" fillId="2" borderId="5" xfId="17" applyFont="1" applyFill="1" applyBorder="1" applyAlignment="1" applyProtection="1">
      <alignment horizontal="left" vertical="center"/>
      <protection/>
    </xf>
    <xf numFmtId="170" fontId="15" fillId="2" borderId="6" xfId="17" applyFont="1" applyFill="1" applyBorder="1" applyAlignment="1" applyProtection="1">
      <alignment horizontal="left" vertical="center"/>
      <protection/>
    </xf>
    <xf numFmtId="170" fontId="15" fillId="2" borderId="7" xfId="17" applyFont="1" applyFill="1" applyBorder="1" applyAlignment="1" applyProtection="1">
      <alignment horizontal="left" vertical="center"/>
      <protection/>
    </xf>
    <xf numFmtId="4" fontId="15" fillId="2" borderId="1" xfId="0" applyNumberFormat="1" applyFont="1" applyFill="1" applyBorder="1" applyAlignment="1" applyProtection="1">
      <alignment vertical="center"/>
      <protection/>
    </xf>
    <xf numFmtId="4" fontId="15" fillId="2" borderId="3" xfId="0" applyNumberFormat="1" applyFont="1" applyFill="1" applyBorder="1" applyAlignment="1" applyProtection="1">
      <alignment vertical="center"/>
      <protection/>
    </xf>
    <xf numFmtId="4" fontId="15" fillId="2" borderId="2" xfId="0" applyNumberFormat="1" applyFont="1" applyFill="1" applyBorder="1" applyAlignment="1" applyProtection="1">
      <alignment vertical="center"/>
      <protection/>
    </xf>
    <xf numFmtId="4" fontId="15" fillId="2" borderId="5" xfId="0" applyNumberFormat="1" applyFont="1" applyFill="1" applyBorder="1" applyAlignment="1" applyProtection="1">
      <alignment/>
      <protection/>
    </xf>
    <xf numFmtId="4" fontId="15" fillId="2" borderId="6" xfId="0" applyNumberFormat="1" applyFont="1" applyFill="1" applyBorder="1" applyAlignment="1" applyProtection="1">
      <alignment/>
      <protection/>
    </xf>
    <xf numFmtId="4" fontId="15" fillId="2" borderId="0" xfId="0" applyNumberFormat="1" applyFont="1" applyFill="1" applyBorder="1" applyAlignment="1" applyProtection="1">
      <alignment/>
      <protection/>
    </xf>
    <xf numFmtId="4" fontId="15" fillId="2" borderId="6" xfId="0" applyNumberFormat="1" applyFont="1" applyFill="1" applyBorder="1" applyAlignment="1" applyProtection="1">
      <alignment horizontal="right"/>
      <protection/>
    </xf>
    <xf numFmtId="189" fontId="15" fillId="2" borderId="6" xfId="0" applyNumberFormat="1" applyFont="1" applyFill="1" applyBorder="1" applyAlignment="1" applyProtection="1">
      <alignment/>
      <protection/>
    </xf>
    <xf numFmtId="170" fontId="9" fillId="2" borderId="4" xfId="17" applyFont="1" applyFill="1" applyBorder="1" applyAlignment="1" applyProtection="1">
      <alignment vertical="top"/>
      <protection/>
    </xf>
    <xf numFmtId="170" fontId="4" fillId="2" borderId="4" xfId="17" applyFont="1" applyFill="1" applyBorder="1" applyAlignment="1" applyProtection="1">
      <alignment vertical="top"/>
      <protection/>
    </xf>
    <xf numFmtId="170" fontId="4" fillId="2" borderId="1" xfId="17" applyFont="1" applyFill="1" applyBorder="1" applyAlignment="1" applyProtection="1">
      <alignment vertical="top"/>
      <protection/>
    </xf>
    <xf numFmtId="170" fontId="4" fillId="2" borderId="2" xfId="17" applyFont="1" applyFill="1" applyBorder="1" applyAlignment="1" applyProtection="1">
      <alignment vertical="top"/>
      <protection/>
    </xf>
    <xf numFmtId="170" fontId="4" fillId="2" borderId="3" xfId="17" applyFont="1" applyFill="1" applyBorder="1" applyAlignment="1" applyProtection="1">
      <alignment vertical="top"/>
      <protection/>
    </xf>
    <xf numFmtId="4" fontId="15" fillId="2" borderId="2" xfId="0" applyNumberFormat="1" applyFont="1" applyFill="1" applyBorder="1" applyAlignment="1" applyProtection="1">
      <alignment vertical="top"/>
      <protection/>
    </xf>
    <xf numFmtId="4" fontId="15" fillId="2" borderId="3" xfId="0" applyNumberFormat="1" applyFont="1" applyFill="1" applyBorder="1" applyAlignment="1" applyProtection="1">
      <alignment vertical="top"/>
      <protection/>
    </xf>
    <xf numFmtId="170" fontId="15" fillId="2" borderId="1" xfId="17" applyFont="1" applyFill="1" applyBorder="1" applyAlignment="1" applyProtection="1">
      <alignment vertical="top"/>
      <protection/>
    </xf>
    <xf numFmtId="170" fontId="15" fillId="2" borderId="2" xfId="17" applyFont="1" applyFill="1" applyBorder="1" applyAlignment="1" applyProtection="1">
      <alignment vertical="top"/>
      <protection/>
    </xf>
    <xf numFmtId="170" fontId="15" fillId="2" borderId="4" xfId="17" applyFont="1" applyFill="1" applyBorder="1" applyAlignment="1" applyProtection="1">
      <alignment vertical="top"/>
      <protection/>
    </xf>
    <xf numFmtId="4" fontId="15" fillId="0" borderId="3" xfId="0" applyNumberFormat="1" applyFont="1" applyFill="1" applyBorder="1" applyAlignment="1" applyProtection="1">
      <alignment vertical="top"/>
      <protection/>
    </xf>
    <xf numFmtId="4" fontId="15" fillId="0" borderId="1" xfId="0" applyNumberFormat="1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4" fontId="12" fillId="0" borderId="0" xfId="0" applyNumberFormat="1" applyFont="1" applyFill="1" applyAlignment="1" applyProtection="1">
      <alignment horizontal="center" vertical="top"/>
      <protection/>
    </xf>
    <xf numFmtId="4" fontId="12" fillId="0" borderId="2" xfId="0" applyNumberFormat="1" applyFont="1" applyFill="1" applyBorder="1" applyAlignment="1" applyProtection="1">
      <alignment vertical="top"/>
      <protection/>
    </xf>
    <xf numFmtId="170" fontId="15" fillId="0" borderId="1" xfId="17" applyFont="1" applyFill="1" applyBorder="1" applyAlignment="1" applyProtection="1">
      <alignment vertical="center"/>
      <protection/>
    </xf>
    <xf numFmtId="170" fontId="15" fillId="0" borderId="2" xfId="17" applyFont="1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170" fontId="9" fillId="0" borderId="1" xfId="17" applyFont="1" applyFill="1" applyBorder="1" applyAlignment="1" applyProtection="1">
      <alignment vertical="center"/>
      <protection/>
    </xf>
    <xf numFmtId="10" fontId="9" fillId="0" borderId="3" xfId="20" applyNumberFormat="1" applyFont="1" applyFill="1" applyBorder="1" applyAlignment="1" applyProtection="1">
      <alignment vertic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171" fontId="1" fillId="0" borderId="4" xfId="21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 horizontal="right" vertical="top"/>
      <protection/>
    </xf>
    <xf numFmtId="4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4" xfId="0" applyFont="1" applyFill="1" applyBorder="1" applyAlignment="1" applyProtection="1">
      <alignment horizontal="center"/>
      <protection/>
    </xf>
    <xf numFmtId="171" fontId="0" fillId="0" borderId="4" xfId="21" applyFont="1" applyFill="1" applyBorder="1" applyAlignment="1" applyProtection="1">
      <alignment/>
      <protection/>
    </xf>
    <xf numFmtId="171" fontId="16" fillId="0" borderId="4" xfId="21" applyFont="1" applyFill="1" applyBorder="1" applyAlignment="1" applyProtection="1">
      <alignment/>
      <protection/>
    </xf>
    <xf numFmtId="171" fontId="0" fillId="0" borderId="4" xfId="21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right" vertical="center"/>
      <protection/>
    </xf>
    <xf numFmtId="43" fontId="9" fillId="0" borderId="4" xfId="21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0" fontId="15" fillId="0" borderId="2" xfId="17" applyFont="1" applyFill="1" applyBorder="1" applyAlignment="1" applyProtection="1">
      <alignment horizontal="center" vertical="center"/>
      <protection/>
    </xf>
    <xf numFmtId="170" fontId="15" fillId="0" borderId="1" xfId="17" applyFont="1" applyFill="1" applyBorder="1" applyAlignment="1" applyProtection="1">
      <alignment horizontal="left" vertical="center"/>
      <protection/>
    </xf>
    <xf numFmtId="170" fontId="4" fillId="0" borderId="1" xfId="17" applyFont="1" applyFill="1" applyBorder="1" applyAlignment="1" applyProtection="1">
      <alignment horizontal="left" vertical="center"/>
      <protection/>
    </xf>
    <xf numFmtId="170" fontId="4" fillId="0" borderId="2" xfId="17" applyFont="1" applyFill="1" applyBorder="1" applyAlignment="1" applyProtection="1">
      <alignment horizontal="left" vertical="center"/>
      <protection/>
    </xf>
    <xf numFmtId="170" fontId="4" fillId="0" borderId="3" xfId="17" applyFon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170" fontId="15" fillId="0" borderId="1" xfId="17" applyFont="1" applyFill="1" applyBorder="1" applyAlignment="1" applyProtection="1">
      <alignment horizontal="center" vertical="center"/>
      <protection/>
    </xf>
    <xf numFmtId="170" fontId="15" fillId="0" borderId="3" xfId="17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 horizontal="center" vertical="top"/>
      <protection/>
    </xf>
    <xf numFmtId="4" fontId="8" fillId="0" borderId="4" xfId="0" applyNumberFormat="1" applyFont="1" applyFill="1" applyBorder="1" applyAlignment="1" applyProtection="1">
      <alignment horizontal="center" vertical="top"/>
      <protection/>
    </xf>
    <xf numFmtId="170" fontId="15" fillId="0" borderId="2" xfId="17" applyFont="1" applyFill="1" applyBorder="1" applyAlignment="1" applyProtection="1">
      <alignment horizontal="left" vertical="center"/>
      <protection/>
    </xf>
    <xf numFmtId="170" fontId="15" fillId="0" borderId="3" xfId="17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center"/>
      <protection/>
    </xf>
    <xf numFmtId="4" fontId="4" fillId="2" borderId="0" xfId="0" applyNumberFormat="1" applyFont="1" applyFill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center"/>
      <protection/>
    </xf>
    <xf numFmtId="4" fontId="8" fillId="2" borderId="2" xfId="0" applyNumberFormat="1" applyFont="1" applyFill="1" applyBorder="1" applyAlignment="1" applyProtection="1">
      <alignment horizontal="center" vertical="center"/>
      <protection/>
    </xf>
    <xf numFmtId="4" fontId="8" fillId="2" borderId="3" xfId="0" applyNumberFormat="1" applyFont="1" applyFill="1" applyBorder="1" applyAlignment="1" applyProtection="1">
      <alignment horizontal="center" vertical="center"/>
      <protection/>
    </xf>
    <xf numFmtId="4" fontId="12" fillId="2" borderId="0" xfId="0" applyNumberFormat="1" applyFont="1" applyFill="1" applyBorder="1" applyAlignment="1" applyProtection="1">
      <alignment horizontal="center" vertical="center"/>
      <protection/>
    </xf>
    <xf numFmtId="170" fontId="15" fillId="2" borderId="1" xfId="17" applyFont="1" applyFill="1" applyBorder="1" applyAlignment="1" applyProtection="1">
      <alignment horizontal="left" vertical="center"/>
      <protection/>
    </xf>
    <xf numFmtId="170" fontId="15" fillId="2" borderId="2" xfId="17" applyFont="1" applyFill="1" applyBorder="1" applyAlignment="1" applyProtection="1">
      <alignment horizontal="left" vertical="center"/>
      <protection/>
    </xf>
    <xf numFmtId="170" fontId="15" fillId="2" borderId="3" xfId="17" applyFont="1" applyFill="1" applyBorder="1" applyAlignment="1" applyProtection="1">
      <alignment horizontal="left" vertical="center"/>
      <protection/>
    </xf>
    <xf numFmtId="4" fontId="9" fillId="2" borderId="0" xfId="0" applyNumberFormat="1" applyFont="1" applyFill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4" fontId="8" fillId="2" borderId="2" xfId="0" applyNumberFormat="1" applyFont="1" applyFill="1" applyBorder="1" applyAlignment="1" applyProtection="1">
      <alignment horizontal="center" vertical="top"/>
      <protection/>
    </xf>
    <xf numFmtId="4" fontId="8" fillId="2" borderId="3" xfId="0" applyNumberFormat="1" applyFont="1" applyFill="1" applyBorder="1" applyAlignment="1" applyProtection="1">
      <alignment horizontal="center" vertical="top"/>
      <protection/>
    </xf>
    <xf numFmtId="4" fontId="12" fillId="2" borderId="2" xfId="0" applyNumberFormat="1" applyFont="1" applyFill="1" applyBorder="1" applyAlignment="1" applyProtection="1">
      <alignment horizontal="center" vertical="top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4" fontId="15" fillId="0" borderId="2" xfId="0" applyNumberFormat="1" applyFont="1" applyFill="1" applyBorder="1" applyAlignment="1" applyProtection="1">
      <alignment horizontal="center" vertical="top"/>
      <protection/>
    </xf>
    <xf numFmtId="4" fontId="15" fillId="0" borderId="3" xfId="0" applyNumberFormat="1" applyFont="1" applyFill="1" applyBorder="1" applyAlignment="1" applyProtection="1">
      <alignment horizontal="center" vertical="top"/>
      <protection/>
    </xf>
    <xf numFmtId="170" fontId="15" fillId="2" borderId="1" xfId="17" applyFont="1" applyFill="1" applyBorder="1" applyAlignment="1" applyProtection="1">
      <alignment horizontal="left" vertical="top"/>
      <protection/>
    </xf>
    <xf numFmtId="170" fontId="15" fillId="2" borderId="2" xfId="17" applyFont="1" applyFill="1" applyBorder="1" applyAlignment="1" applyProtection="1">
      <alignment horizontal="left" vertical="top"/>
      <protection/>
    </xf>
    <xf numFmtId="170" fontId="15" fillId="2" borderId="3" xfId="17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left"/>
      <protection/>
    </xf>
    <xf numFmtId="171" fontId="1" fillId="0" borderId="4" xfId="2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left" wrapText="1"/>
      <protection/>
    </xf>
    <xf numFmtId="171" fontId="0" fillId="0" borderId="4" xfId="2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center" vertical="top"/>
      <protection/>
    </xf>
    <xf numFmtId="4" fontId="1" fillId="0" borderId="4" xfId="0" applyNumberFormat="1" applyFont="1" applyFill="1" applyBorder="1" applyAlignment="1" applyProtection="1">
      <alignment vertical="top" wrapText="1"/>
      <protection/>
    </xf>
    <xf numFmtId="0" fontId="0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right" vertical="top"/>
      <protection/>
    </xf>
    <xf numFmtId="0" fontId="0" fillId="0" borderId="4" xfId="0" applyFon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left" vertical="top"/>
      <protection/>
    </xf>
    <xf numFmtId="0" fontId="0" fillId="0" borderId="4" xfId="0" applyFill="1" applyBorder="1" applyAlignment="1" applyProtection="1">
      <alignment horizontal="right" vertical="top"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left" vertical="top" wrapText="1"/>
      <protection/>
    </xf>
    <xf numFmtId="0" fontId="0" fillId="0" borderId="4" xfId="0" applyFill="1" applyBorder="1" applyAlignment="1" applyProtection="1">
      <alignment vertical="center" wrapText="1"/>
      <protection/>
    </xf>
    <xf numFmtId="0" fontId="0" fillId="0" borderId="4" xfId="0" applyFill="1" applyBorder="1" applyAlignment="1" applyProtection="1">
      <alignment vertical="top" wrapText="1"/>
      <protection/>
    </xf>
    <xf numFmtId="0" fontId="0" fillId="0" borderId="4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/>
      <protection/>
    </xf>
    <xf numFmtId="171" fontId="0" fillId="0" borderId="4" xfId="2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2" xfId="0" applyFill="1" applyBorder="1" applyAlignment="1" applyProtection="1">
      <alignment horizontal="right" vertical="top"/>
      <protection/>
    </xf>
    <xf numFmtId="4" fontId="1" fillId="0" borderId="2" xfId="0" applyNumberFormat="1" applyFont="1" applyFill="1" applyBorder="1" applyAlignment="1" applyProtection="1">
      <alignment vertical="top" wrapText="1"/>
      <protection/>
    </xf>
    <xf numFmtId="0" fontId="1" fillId="0" borderId="2" xfId="0" applyFont="1" applyFill="1" applyBorder="1" applyAlignment="1" applyProtection="1">
      <alignment horizontal="center"/>
      <protection/>
    </xf>
    <xf numFmtId="171" fontId="1" fillId="0" borderId="2" xfId="21" applyFont="1" applyFill="1" applyBorder="1" applyAlignment="1" applyProtection="1">
      <alignment/>
      <protection/>
    </xf>
    <xf numFmtId="171" fontId="1" fillId="0" borderId="3" xfId="21" applyFont="1" applyFill="1" applyBorder="1" applyAlignment="1" applyProtection="1">
      <alignment/>
      <protection/>
    </xf>
    <xf numFmtId="171" fontId="0" fillId="0" borderId="0" xfId="2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14" fontId="9" fillId="2" borderId="6" xfId="20" applyNumberFormat="1" applyFont="1" applyFill="1" applyBorder="1" applyAlignment="1" applyProtection="1">
      <alignment/>
      <protection/>
    </xf>
    <xf numFmtId="10" fontId="9" fillId="2" borderId="6" xfId="20" applyNumberFormat="1" applyFont="1" applyFill="1" applyBorder="1" applyAlignment="1" applyProtection="1">
      <alignment/>
      <protection/>
    </xf>
    <xf numFmtId="10" fontId="9" fillId="2" borderId="7" xfId="20" applyNumberFormat="1" applyFont="1" applyFill="1" applyBorder="1" applyAlignment="1" applyProtection="1">
      <alignment/>
      <protection/>
    </xf>
    <xf numFmtId="2" fontId="0" fillId="0" borderId="8" xfId="19" applyNumberFormat="1" applyFont="1" applyBorder="1" applyProtection="1">
      <alignment/>
      <protection/>
    </xf>
    <xf numFmtId="2" fontId="0" fillId="0" borderId="5" xfId="19" applyNumberFormat="1" applyFont="1" applyBorder="1" applyProtection="1">
      <alignment/>
      <protection/>
    </xf>
    <xf numFmtId="2" fontId="0" fillId="0" borderId="7" xfId="19" applyNumberFormat="1" applyFont="1" applyBorder="1" applyProtection="1">
      <alignment/>
      <protection/>
    </xf>
    <xf numFmtId="2" fontId="0" fillId="0" borderId="7" xfId="19" applyNumberFormat="1" applyFont="1" applyBorder="1" applyAlignment="1" applyProtection="1">
      <alignment horizontal="center"/>
      <protection/>
    </xf>
    <xf numFmtId="2" fontId="1" fillId="0" borderId="1" xfId="19" applyNumberFormat="1" applyFont="1" applyBorder="1" applyAlignment="1" applyProtection="1">
      <alignment horizontal="center"/>
      <protection/>
    </xf>
    <xf numFmtId="2" fontId="1" fillId="0" borderId="2" xfId="19" applyNumberFormat="1" applyFont="1" applyBorder="1" applyAlignment="1" applyProtection="1">
      <alignment horizontal="center"/>
      <protection/>
    </xf>
    <xf numFmtId="2" fontId="1" fillId="0" borderId="3" xfId="19" applyNumberFormat="1" applyFont="1" applyBorder="1" applyAlignment="1" applyProtection="1">
      <alignment horizontal="center"/>
      <protection/>
    </xf>
    <xf numFmtId="2" fontId="0" fillId="0" borderId="0" xfId="19" applyNumberFormat="1" applyFont="1" applyProtection="1">
      <alignment/>
      <protection/>
    </xf>
    <xf numFmtId="2" fontId="1" fillId="0" borderId="10" xfId="19" applyNumberFormat="1" applyFont="1" applyBorder="1" applyAlignment="1" applyProtection="1">
      <alignment horizontal="center"/>
      <protection/>
    </xf>
    <xf numFmtId="2" fontId="1" fillId="0" borderId="10" xfId="19" applyNumberFormat="1" applyFont="1" applyBorder="1" applyAlignment="1" applyProtection="1">
      <alignment horizontal="centerContinuous"/>
      <protection/>
    </xf>
    <xf numFmtId="2" fontId="1" fillId="2" borderId="5" xfId="19" applyNumberFormat="1" applyFont="1" applyFill="1" applyBorder="1" applyAlignment="1" applyProtection="1">
      <alignment horizontal="centerContinuous"/>
      <protection/>
    </xf>
    <xf numFmtId="2" fontId="1" fillId="2" borderId="7" xfId="19" applyNumberFormat="1" applyFont="1" applyFill="1" applyBorder="1" applyAlignment="1" applyProtection="1">
      <alignment horizontal="centerContinuous"/>
      <protection/>
    </xf>
    <xf numFmtId="2" fontId="1" fillId="3" borderId="5" xfId="19" applyNumberFormat="1" applyFont="1" applyFill="1" applyBorder="1" applyAlignment="1" applyProtection="1">
      <alignment horizontal="centerContinuous"/>
      <protection/>
    </xf>
    <xf numFmtId="2" fontId="1" fillId="3" borderId="7" xfId="19" applyNumberFormat="1" applyFont="1" applyFill="1" applyBorder="1" applyAlignment="1" applyProtection="1">
      <alignment horizontal="centerContinuous"/>
      <protection/>
    </xf>
    <xf numFmtId="2" fontId="1" fillId="0" borderId="11" xfId="19" applyNumberFormat="1" applyFont="1" applyBorder="1" applyAlignment="1" applyProtection="1">
      <alignment horizontal="centerContinuous"/>
      <protection/>
    </xf>
    <xf numFmtId="2" fontId="1" fillId="0" borderId="12" xfId="19" applyNumberFormat="1" applyFont="1" applyBorder="1" applyAlignment="1" applyProtection="1">
      <alignment horizontal="centerContinuous"/>
      <protection/>
    </xf>
    <xf numFmtId="2" fontId="1" fillId="0" borderId="12" xfId="19" applyNumberFormat="1" applyFont="1" applyBorder="1" applyAlignment="1" applyProtection="1">
      <alignment horizontal="center"/>
      <protection/>
    </xf>
    <xf numFmtId="2" fontId="1" fillId="2" borderId="8" xfId="19" applyNumberFormat="1" applyFont="1" applyFill="1" applyBorder="1" applyAlignment="1" applyProtection="1">
      <alignment horizontal="centerContinuous"/>
      <protection/>
    </xf>
    <xf numFmtId="2" fontId="1" fillId="2" borderId="4" xfId="19" applyNumberFormat="1" applyFont="1" applyFill="1" applyBorder="1" applyAlignment="1" applyProtection="1">
      <alignment horizontal="centerContinuous"/>
      <protection/>
    </xf>
    <xf numFmtId="2" fontId="1" fillId="3" borderId="8" xfId="19" applyNumberFormat="1" applyFont="1" applyFill="1" applyBorder="1" applyAlignment="1" applyProtection="1">
      <alignment horizontal="centerContinuous"/>
      <protection/>
    </xf>
    <xf numFmtId="1" fontId="0" fillId="0" borderId="4" xfId="19" applyNumberFormat="1" applyFont="1" applyBorder="1" applyAlignment="1" applyProtection="1">
      <alignment horizontal="center"/>
      <protection/>
    </xf>
    <xf numFmtId="2" fontId="0" fillId="0" borderId="4" xfId="19" applyNumberFormat="1" applyFont="1" applyBorder="1" applyAlignment="1" applyProtection="1">
      <alignment horizontal="left"/>
      <protection/>
    </xf>
    <xf numFmtId="2" fontId="0" fillId="0" borderId="4" xfId="19" applyNumberFormat="1" applyFont="1" applyBorder="1" applyAlignment="1" applyProtection="1">
      <alignment horizontal="centerContinuous"/>
      <protection/>
    </xf>
    <xf numFmtId="171" fontId="0" fillId="0" borderId="4" xfId="21" applyFont="1" applyBorder="1" applyAlignment="1" applyProtection="1">
      <alignment horizontal="centerContinuous"/>
      <protection/>
    </xf>
    <xf numFmtId="2" fontId="0" fillId="0" borderId="4" xfId="19" applyNumberFormat="1" applyFont="1" applyBorder="1" applyAlignment="1" applyProtection="1">
      <alignment horizontal="center"/>
      <protection/>
    </xf>
    <xf numFmtId="2" fontId="0" fillId="2" borderId="4" xfId="19" applyNumberFormat="1" applyFont="1" applyFill="1" applyBorder="1" applyProtection="1">
      <alignment/>
      <protection/>
    </xf>
    <xf numFmtId="2" fontId="0" fillId="2" borderId="4" xfId="19" applyNumberFormat="1" applyFont="1" applyFill="1" applyBorder="1" applyAlignment="1" applyProtection="1">
      <alignment horizontal="centerContinuous"/>
      <protection/>
    </xf>
    <xf numFmtId="2" fontId="0" fillId="2" borderId="9" xfId="19" applyNumberFormat="1" applyFont="1" applyFill="1" applyBorder="1" applyProtection="1">
      <alignment/>
      <protection/>
    </xf>
    <xf numFmtId="2" fontId="0" fillId="3" borderId="8" xfId="19" applyNumberFormat="1" applyFont="1" applyFill="1" applyBorder="1" applyAlignment="1" applyProtection="1">
      <alignment horizontal="centerContinuous"/>
      <protection/>
    </xf>
    <xf numFmtId="1" fontId="0" fillId="0" borderId="9" xfId="19" applyNumberFormat="1" applyFont="1" applyBorder="1" applyAlignment="1" applyProtection="1">
      <alignment horizontal="center"/>
      <protection/>
    </xf>
    <xf numFmtId="2" fontId="0" fillId="0" borderId="13" xfId="19" applyNumberFormat="1" applyFont="1" applyBorder="1" applyAlignment="1" applyProtection="1">
      <alignment horizontal="left"/>
      <protection/>
    </xf>
    <xf numFmtId="2" fontId="0" fillId="0" borderId="14" xfId="19" applyNumberFormat="1" applyFont="1" applyBorder="1" applyAlignment="1" applyProtection="1">
      <alignment horizontal="left"/>
      <protection/>
    </xf>
    <xf numFmtId="171" fontId="0" fillId="0" borderId="9" xfId="21" applyFont="1" applyBorder="1" applyAlignment="1" applyProtection="1">
      <alignment horizontal="centerContinuous"/>
      <protection/>
    </xf>
    <xf numFmtId="2" fontId="0" fillId="0" borderId="1" xfId="19" applyNumberFormat="1" applyFont="1" applyBorder="1" applyAlignment="1" applyProtection="1">
      <alignment horizontal="left"/>
      <protection/>
    </xf>
    <xf numFmtId="2" fontId="0" fillId="0" borderId="3" xfId="19" applyNumberFormat="1" applyFont="1" applyBorder="1" applyAlignment="1" applyProtection="1">
      <alignment horizontal="left"/>
      <protection/>
    </xf>
    <xf numFmtId="10" fontId="0" fillId="0" borderId="9" xfId="20" applyNumberFormat="1" applyFont="1" applyBorder="1" applyAlignment="1" applyProtection="1">
      <alignment horizontal="center"/>
      <protection/>
    </xf>
    <xf numFmtId="1" fontId="0" fillId="4" borderId="0" xfId="19" applyNumberFormat="1" applyFont="1" applyFill="1" applyBorder="1" applyAlignment="1" applyProtection="1">
      <alignment horizontal="center"/>
      <protection/>
    </xf>
    <xf numFmtId="2" fontId="0" fillId="4" borderId="0" xfId="19" applyNumberFormat="1" applyFont="1" applyFill="1" applyBorder="1" applyProtection="1">
      <alignment/>
      <protection/>
    </xf>
    <xf numFmtId="167" fontId="0" fillId="4" borderId="0" xfId="19" applyNumberFormat="1" applyFont="1" applyFill="1" applyBorder="1" applyAlignment="1" applyProtection="1">
      <alignment horizontal="right"/>
      <protection/>
    </xf>
    <xf numFmtId="2" fontId="0" fillId="4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Protection="1">
      <alignment/>
      <protection/>
    </xf>
    <xf numFmtId="2" fontId="0" fillId="3" borderId="0" xfId="19" applyNumberFormat="1" applyFont="1" applyFill="1" applyBorder="1" applyProtection="1">
      <alignment/>
      <protection/>
    </xf>
    <xf numFmtId="2" fontId="1" fillId="0" borderId="4" xfId="19" applyNumberFormat="1" applyFont="1" applyBorder="1" applyAlignment="1" applyProtection="1">
      <alignment horizontal="center" vertical="center"/>
      <protection/>
    </xf>
    <xf numFmtId="4" fontId="1" fillId="2" borderId="4" xfId="19" applyNumberFormat="1" applyFont="1" applyFill="1" applyBorder="1" applyProtection="1">
      <alignment/>
      <protection/>
    </xf>
    <xf numFmtId="9" fontId="1" fillId="2" borderId="4" xfId="20" applyFont="1" applyFill="1" applyBorder="1" applyAlignment="1" applyProtection="1">
      <alignment/>
      <protection/>
    </xf>
    <xf numFmtId="10" fontId="0" fillId="2" borderId="4" xfId="20" applyNumberFormat="1" applyFont="1" applyFill="1" applyBorder="1" applyAlignment="1" applyProtection="1">
      <alignment horizontal="centerContinuous"/>
      <protection/>
    </xf>
    <xf numFmtId="10" fontId="1" fillId="2" borderId="4" xfId="20" applyNumberFormat="1" applyFont="1" applyFill="1" applyBorder="1" applyAlignment="1" applyProtection="1">
      <alignment/>
      <protection/>
    </xf>
    <xf numFmtId="171" fontId="0" fillId="3" borderId="15" xfId="21" applyFont="1" applyFill="1" applyBorder="1" applyAlignment="1" applyProtection="1">
      <alignment horizontal="centerContinuous"/>
      <protection/>
    </xf>
    <xf numFmtId="9" fontId="1" fillId="3" borderId="16" xfId="20" applyFont="1" applyFill="1" applyBorder="1" applyAlignment="1" applyProtection="1">
      <alignment/>
      <protection/>
    </xf>
    <xf numFmtId="2" fontId="0" fillId="2" borderId="0" xfId="19" applyNumberFormat="1" applyFont="1" applyFill="1" applyProtection="1">
      <alignment/>
      <protection/>
    </xf>
    <xf numFmtId="2" fontId="0" fillId="2" borderId="0" xfId="19" applyNumberFormat="1" applyFont="1" applyFill="1" applyAlignment="1" applyProtection="1">
      <alignment horizontal="center"/>
      <protection/>
    </xf>
    <xf numFmtId="171" fontId="1" fillId="0" borderId="4" xfId="21" applyFont="1" applyBorder="1" applyAlignment="1" applyProtection="1">
      <alignment vertical="center"/>
      <protection/>
    </xf>
    <xf numFmtId="2" fontId="0" fillId="0" borderId="4" xfId="19" applyNumberFormat="1" applyFont="1" applyBorder="1" applyAlignment="1" applyProtection="1">
      <alignment horizontal="center" vertical="center"/>
      <protection/>
    </xf>
    <xf numFmtId="4" fontId="1" fillId="0" borderId="4" xfId="19" applyNumberFormat="1" applyFont="1" applyBorder="1" applyAlignment="1" applyProtection="1">
      <alignment horizontal="center" vertical="center"/>
      <protection/>
    </xf>
    <xf numFmtId="4" fontId="1" fillId="0" borderId="1" xfId="19" applyNumberFormat="1" applyFont="1" applyBorder="1" applyAlignment="1" applyProtection="1">
      <alignment horizontal="center" vertical="center"/>
      <protection/>
    </xf>
    <xf numFmtId="4" fontId="1" fillId="0" borderId="3" xfId="19" applyNumberFormat="1" applyFont="1" applyBorder="1" applyAlignment="1" applyProtection="1">
      <alignment horizontal="center" vertical="center"/>
      <protection/>
    </xf>
    <xf numFmtId="2" fontId="11" fillId="0" borderId="0" xfId="19" applyNumberFormat="1" applyProtection="1">
      <alignment/>
      <protection/>
    </xf>
    <xf numFmtId="2" fontId="11" fillId="0" borderId="0" xfId="19" applyNumberFormat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171" fontId="0" fillId="2" borderId="17" xfId="2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0" fontId="0" fillId="2" borderId="23" xfId="2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6" fontId="13" fillId="0" borderId="4" xfId="21" applyNumberFormat="1" applyFont="1" applyBorder="1" applyAlignment="1" applyProtection="1">
      <alignment/>
      <protection/>
    </xf>
    <xf numFmtId="10" fontId="0" fillId="0" borderId="0" xfId="20" applyNumberFormat="1" applyBorder="1" applyAlignment="1" applyProtection="1">
      <alignment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1" xfId="0" applyBorder="1" applyAlignment="1" applyProtection="1">
      <alignment/>
      <protection/>
    </xf>
    <xf numFmtId="10" fontId="0" fillId="0" borderId="23" xfId="2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2" borderId="0" xfId="2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1">
      <selection activeCell="C26" sqref="C26"/>
    </sheetView>
  </sheetViews>
  <sheetFormatPr defaultColWidth="9.140625" defaultRowHeight="12.75"/>
  <cols>
    <col min="1" max="1" width="18.28125" style="37" customWidth="1"/>
    <col min="2" max="2" width="7.421875" style="37" customWidth="1"/>
    <col min="3" max="3" width="58.7109375" style="37" customWidth="1"/>
    <col min="4" max="4" width="11.421875" style="99" customWidth="1"/>
    <col min="5" max="6" width="10.7109375" style="37" customWidth="1"/>
    <col min="7" max="7" width="14.7109375" style="37" customWidth="1"/>
    <col min="8" max="8" width="10.7109375" style="37" customWidth="1"/>
    <col min="9" max="9" width="14.7109375" style="37" customWidth="1"/>
    <col min="10" max="10" width="9.140625" style="37" customWidth="1"/>
    <col min="11" max="11" width="11.28125" style="37" bestFit="1" customWidth="1"/>
    <col min="12" max="16384" width="9.140625" style="37" customWidth="1"/>
  </cols>
  <sheetData>
    <row r="1" spans="1:9" ht="23.25">
      <c r="A1" s="74" t="s">
        <v>10</v>
      </c>
      <c r="B1" s="74"/>
      <c r="C1" s="74"/>
      <c r="D1" s="74"/>
      <c r="E1" s="74"/>
      <c r="F1" s="74"/>
      <c r="G1" s="74"/>
      <c r="H1" s="74"/>
      <c r="I1" s="74"/>
    </row>
    <row r="2" spans="1:9" ht="18">
      <c r="A2" s="75" t="s">
        <v>90</v>
      </c>
      <c r="B2" s="75"/>
      <c r="C2" s="75"/>
      <c r="D2" s="75"/>
      <c r="E2" s="75"/>
      <c r="F2" s="75"/>
      <c r="G2" s="75"/>
      <c r="H2" s="75"/>
      <c r="I2" s="75"/>
    </row>
    <row r="3" spans="1:7" ht="23.25">
      <c r="A3" s="38"/>
      <c r="B3" s="38"/>
      <c r="C3" s="38"/>
      <c r="D3" s="38"/>
      <c r="E3" s="38"/>
      <c r="F3" s="38"/>
      <c r="G3" s="38"/>
    </row>
    <row r="4" spans="1:9" ht="23.25">
      <c r="A4" s="76" t="s">
        <v>72</v>
      </c>
      <c r="B4" s="76"/>
      <c r="C4" s="76"/>
      <c r="D4" s="76"/>
      <c r="E4" s="76"/>
      <c r="F4" s="76"/>
      <c r="G4" s="76"/>
      <c r="H4" s="76"/>
      <c r="I4" s="76"/>
    </row>
    <row r="5" spans="1:9" ht="6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18">
      <c r="A6" s="61" t="s">
        <v>92</v>
      </c>
      <c r="B6" s="62"/>
      <c r="C6" s="62"/>
      <c r="D6" s="62"/>
      <c r="E6" s="62"/>
      <c r="F6" s="62"/>
      <c r="G6" s="62"/>
      <c r="H6" s="62"/>
      <c r="I6" s="63"/>
    </row>
    <row r="7" spans="1:9" ht="15">
      <c r="A7" s="40" t="s">
        <v>91</v>
      </c>
      <c r="B7" s="41"/>
      <c r="C7" s="41"/>
      <c r="D7" s="41"/>
      <c r="E7" s="41"/>
      <c r="F7" s="41"/>
      <c r="G7" s="72" t="s">
        <v>124</v>
      </c>
      <c r="H7" s="59"/>
      <c r="I7" s="73"/>
    </row>
    <row r="8" spans="1:9" ht="15">
      <c r="A8" s="60" t="s">
        <v>134</v>
      </c>
      <c r="B8" s="77"/>
      <c r="C8" s="77"/>
      <c r="D8" s="77"/>
      <c r="E8" s="77"/>
      <c r="F8" s="77"/>
      <c r="G8" s="77"/>
      <c r="H8" s="77"/>
      <c r="I8" s="78"/>
    </row>
    <row r="9" spans="1:9" ht="15">
      <c r="A9" s="60" t="s">
        <v>73</v>
      </c>
      <c r="B9" s="77"/>
      <c r="C9" s="77"/>
      <c r="D9" s="77"/>
      <c r="E9" s="78"/>
      <c r="F9" s="40" t="s">
        <v>74</v>
      </c>
      <c r="G9" s="42"/>
      <c r="H9" s="60" t="s">
        <v>133</v>
      </c>
      <c r="I9" s="78"/>
    </row>
    <row r="10" spans="1:9" ht="15.75">
      <c r="A10" s="40" t="s">
        <v>89</v>
      </c>
      <c r="B10" s="41"/>
      <c r="C10" s="41"/>
      <c r="D10" s="40" t="s">
        <v>135</v>
      </c>
      <c r="E10" s="41"/>
      <c r="F10" s="72" t="s">
        <v>155</v>
      </c>
      <c r="G10" s="73"/>
      <c r="H10" s="43" t="s">
        <v>104</v>
      </c>
      <c r="I10" s="44">
        <v>0.2661</v>
      </c>
    </row>
    <row r="11" ht="4.5" customHeight="1"/>
    <row r="12" spans="1:9" ht="12.75">
      <c r="A12" s="45" t="s">
        <v>75</v>
      </c>
      <c r="B12" s="68" t="s">
        <v>1</v>
      </c>
      <c r="C12" s="68" t="s">
        <v>14</v>
      </c>
      <c r="D12" s="68" t="s">
        <v>7</v>
      </c>
      <c r="E12" s="68" t="s">
        <v>6</v>
      </c>
      <c r="F12" s="70" t="s">
        <v>76</v>
      </c>
      <c r="G12" s="71"/>
      <c r="H12" s="64" t="s">
        <v>77</v>
      </c>
      <c r="I12" s="64"/>
    </row>
    <row r="13" spans="1:9" ht="12.75">
      <c r="A13" s="47" t="s">
        <v>24</v>
      </c>
      <c r="B13" s="69"/>
      <c r="C13" s="69"/>
      <c r="D13" s="69"/>
      <c r="E13" s="69"/>
      <c r="F13" s="48" t="s">
        <v>78</v>
      </c>
      <c r="G13" s="46" t="s">
        <v>3</v>
      </c>
      <c r="H13" s="48" t="s">
        <v>78</v>
      </c>
      <c r="I13" s="46" t="s">
        <v>3</v>
      </c>
    </row>
    <row r="14" ht="5.25" customHeight="1"/>
    <row r="15" spans="1:9" ht="12.75">
      <c r="A15" s="100"/>
      <c r="B15" s="100">
        <v>1</v>
      </c>
      <c r="C15" s="101" t="s">
        <v>25</v>
      </c>
      <c r="D15" s="46"/>
      <c r="E15" s="46"/>
      <c r="F15" s="102"/>
      <c r="G15" s="102"/>
      <c r="H15" s="102"/>
      <c r="I15" s="103"/>
    </row>
    <row r="16" spans="1:9" s="58" customFormat="1" ht="25.5">
      <c r="A16" s="49" t="s">
        <v>20</v>
      </c>
      <c r="B16" s="50" t="s">
        <v>0</v>
      </c>
      <c r="C16" s="104" t="s">
        <v>156</v>
      </c>
      <c r="D16" s="52" t="s">
        <v>4</v>
      </c>
      <c r="E16" s="55">
        <v>2.5</v>
      </c>
      <c r="F16" s="53">
        <v>227.27</v>
      </c>
      <c r="G16" s="53">
        <f>F16*E16</f>
        <v>568.1750000000001</v>
      </c>
      <c r="H16" s="105">
        <f>F16*$I$10+F16</f>
        <v>287.746547</v>
      </c>
      <c r="I16" s="105">
        <f>H16*E16</f>
        <v>719.3663675</v>
      </c>
    </row>
    <row r="17" spans="1:9" s="58" customFormat="1" ht="12.75">
      <c r="A17" s="106"/>
      <c r="B17" s="49"/>
      <c r="C17" s="107" t="s">
        <v>79</v>
      </c>
      <c r="D17" s="52"/>
      <c r="E17" s="55"/>
      <c r="F17" s="53"/>
      <c r="G17" s="102">
        <f>SUM(G16:G16)</f>
        <v>568.1750000000001</v>
      </c>
      <c r="H17" s="105"/>
      <c r="I17" s="102">
        <f>SUM(I16:I16)</f>
        <v>719.3663675</v>
      </c>
    </row>
    <row r="18" spans="1:9" s="58" customFormat="1" ht="12.75">
      <c r="A18" s="106"/>
      <c r="B18" s="49"/>
      <c r="C18" s="52"/>
      <c r="D18" s="52"/>
      <c r="E18" s="52"/>
      <c r="F18" s="53"/>
      <c r="G18" s="53"/>
      <c r="H18" s="53"/>
      <c r="I18" s="108"/>
    </row>
    <row r="19" spans="1:9" s="58" customFormat="1" ht="12.75">
      <c r="A19" s="106"/>
      <c r="B19" s="109">
        <v>2</v>
      </c>
      <c r="C19" s="101" t="s">
        <v>2</v>
      </c>
      <c r="D19" s="52"/>
      <c r="E19" s="52"/>
      <c r="F19" s="53"/>
      <c r="G19" s="53"/>
      <c r="H19" s="53"/>
      <c r="I19" s="108"/>
    </row>
    <row r="20" spans="1:9" s="58" customFormat="1" ht="12.75">
      <c r="A20" s="49"/>
      <c r="B20" s="110" t="s">
        <v>12</v>
      </c>
      <c r="C20" s="108" t="s">
        <v>11</v>
      </c>
      <c r="D20" s="52"/>
      <c r="E20" s="108"/>
      <c r="F20" s="53"/>
      <c r="G20" s="53"/>
      <c r="H20" s="53"/>
      <c r="I20" s="53"/>
    </row>
    <row r="21" spans="1:9" ht="12.75">
      <c r="A21" s="111" t="s">
        <v>136</v>
      </c>
      <c r="B21" s="112" t="s">
        <v>93</v>
      </c>
      <c r="C21" s="113" t="s">
        <v>13</v>
      </c>
      <c r="D21" s="114" t="s">
        <v>8</v>
      </c>
      <c r="E21" s="105">
        <v>33.6</v>
      </c>
      <c r="F21" s="105">
        <v>23.9</v>
      </c>
      <c r="G21" s="53">
        <f aca="true" t="shared" si="0" ref="G21:G32">F21*E21</f>
        <v>803.04</v>
      </c>
      <c r="H21" s="105">
        <f aca="true" t="shared" si="1" ref="H21:H32">F21*$I$10+F21</f>
        <v>30.25979</v>
      </c>
      <c r="I21" s="105">
        <f aca="true" t="shared" si="2" ref="I21:I32">H21*E21</f>
        <v>1016.728944</v>
      </c>
    </row>
    <row r="22" spans="1:9" ht="12.75">
      <c r="A22" s="111">
        <v>72819</v>
      </c>
      <c r="B22" s="50" t="s">
        <v>94</v>
      </c>
      <c r="C22" s="113" t="s">
        <v>21</v>
      </c>
      <c r="D22" s="114" t="s">
        <v>22</v>
      </c>
      <c r="E22" s="105">
        <v>168</v>
      </c>
      <c r="F22" s="105">
        <v>54.95</v>
      </c>
      <c r="G22" s="53">
        <f t="shared" si="0"/>
        <v>9231.6</v>
      </c>
      <c r="H22" s="105">
        <f t="shared" si="1"/>
        <v>69.57219500000001</v>
      </c>
      <c r="I22" s="105">
        <f t="shared" si="2"/>
        <v>11688.128760000001</v>
      </c>
    </row>
    <row r="23" spans="1:9" ht="12.75">
      <c r="A23" s="111" t="s">
        <v>137</v>
      </c>
      <c r="B23" s="112" t="s">
        <v>95</v>
      </c>
      <c r="C23" s="113" t="s">
        <v>9</v>
      </c>
      <c r="D23" s="114" t="s">
        <v>4</v>
      </c>
      <c r="E23" s="105">
        <v>43.1</v>
      </c>
      <c r="F23" s="105">
        <v>2.2</v>
      </c>
      <c r="G23" s="53">
        <f t="shared" si="0"/>
        <v>94.82000000000001</v>
      </c>
      <c r="H23" s="105">
        <f t="shared" si="1"/>
        <v>2.7854200000000002</v>
      </c>
      <c r="I23" s="105">
        <f t="shared" si="2"/>
        <v>120.05160200000002</v>
      </c>
    </row>
    <row r="24" spans="1:9" ht="12.75">
      <c r="A24" s="49" t="s">
        <v>80</v>
      </c>
      <c r="B24" s="50" t="s">
        <v>96</v>
      </c>
      <c r="C24" s="108" t="s">
        <v>15</v>
      </c>
      <c r="D24" s="52" t="s">
        <v>4</v>
      </c>
      <c r="E24" s="105">
        <v>43.1</v>
      </c>
      <c r="F24" s="105">
        <v>20.7</v>
      </c>
      <c r="G24" s="53">
        <f t="shared" si="0"/>
        <v>892.17</v>
      </c>
      <c r="H24" s="105">
        <f t="shared" si="1"/>
        <v>26.20827</v>
      </c>
      <c r="I24" s="105">
        <f t="shared" si="2"/>
        <v>1129.576437</v>
      </c>
    </row>
    <row r="25" spans="1:9" ht="12.75">
      <c r="A25" s="111">
        <v>5651</v>
      </c>
      <c r="B25" s="112" t="s">
        <v>97</v>
      </c>
      <c r="C25" s="113" t="s">
        <v>16</v>
      </c>
      <c r="D25" s="114" t="s">
        <v>4</v>
      </c>
      <c r="E25" s="105">
        <v>94</v>
      </c>
      <c r="F25" s="53">
        <v>34</v>
      </c>
      <c r="G25" s="53">
        <f t="shared" si="0"/>
        <v>3196</v>
      </c>
      <c r="H25" s="105">
        <f t="shared" si="1"/>
        <v>43.047399999999996</v>
      </c>
      <c r="I25" s="105">
        <f t="shared" si="2"/>
        <v>4046.4556</v>
      </c>
    </row>
    <row r="26" spans="1:9" ht="12.75">
      <c r="A26" s="111" t="s">
        <v>23</v>
      </c>
      <c r="B26" s="50" t="s">
        <v>98</v>
      </c>
      <c r="C26" s="113" t="s">
        <v>81</v>
      </c>
      <c r="D26" s="114" t="s">
        <v>5</v>
      </c>
      <c r="E26" s="105">
        <v>790.68</v>
      </c>
      <c r="F26" s="105">
        <v>5.4</v>
      </c>
      <c r="G26" s="53">
        <f t="shared" si="0"/>
        <v>4269.672</v>
      </c>
      <c r="H26" s="105">
        <f t="shared" si="1"/>
        <v>6.83694</v>
      </c>
      <c r="I26" s="105">
        <f t="shared" si="2"/>
        <v>5405.8317191999995</v>
      </c>
    </row>
    <row r="27" spans="1:9" ht="12.75">
      <c r="A27" s="111" t="s">
        <v>82</v>
      </c>
      <c r="B27" s="112" t="s">
        <v>99</v>
      </c>
      <c r="C27" s="113" t="s">
        <v>83</v>
      </c>
      <c r="D27" s="114" t="s">
        <v>5</v>
      </c>
      <c r="E27" s="105">
        <v>40.66</v>
      </c>
      <c r="F27" s="105">
        <v>5.8</v>
      </c>
      <c r="G27" s="53">
        <f t="shared" si="0"/>
        <v>235.82799999999997</v>
      </c>
      <c r="H27" s="105">
        <f t="shared" si="1"/>
        <v>7.34338</v>
      </c>
      <c r="I27" s="105">
        <f t="shared" si="2"/>
        <v>298.5818308</v>
      </c>
    </row>
    <row r="28" spans="1:9" ht="12.75">
      <c r="A28" s="115" t="s">
        <v>68</v>
      </c>
      <c r="B28" s="50" t="s">
        <v>100</v>
      </c>
      <c r="C28" s="113" t="s">
        <v>69</v>
      </c>
      <c r="D28" s="114" t="s">
        <v>8</v>
      </c>
      <c r="E28" s="105">
        <v>13.42</v>
      </c>
      <c r="F28" s="105">
        <v>307.7</v>
      </c>
      <c r="G28" s="53">
        <f t="shared" si="0"/>
        <v>4129.334</v>
      </c>
      <c r="H28" s="105">
        <f t="shared" si="1"/>
        <v>389.57896999999997</v>
      </c>
      <c r="I28" s="105">
        <f t="shared" si="2"/>
        <v>5228.1497774</v>
      </c>
    </row>
    <row r="29" spans="1:9" ht="12.75">
      <c r="A29" s="115" t="s">
        <v>70</v>
      </c>
      <c r="B29" s="112" t="s">
        <v>101</v>
      </c>
      <c r="C29" s="113" t="s">
        <v>71</v>
      </c>
      <c r="D29" s="114" t="s">
        <v>8</v>
      </c>
      <c r="E29" s="105">
        <v>12.44</v>
      </c>
      <c r="F29" s="105">
        <v>55.16</v>
      </c>
      <c r="G29" s="53">
        <f t="shared" si="0"/>
        <v>686.1904</v>
      </c>
      <c r="H29" s="105">
        <f t="shared" si="1"/>
        <v>69.838076</v>
      </c>
      <c r="I29" s="105">
        <f t="shared" si="2"/>
        <v>868.78566544</v>
      </c>
    </row>
    <row r="30" spans="1:9" ht="12.75">
      <c r="A30" s="111" t="s">
        <v>84</v>
      </c>
      <c r="B30" s="50" t="s">
        <v>102</v>
      </c>
      <c r="C30" s="113" t="s">
        <v>17</v>
      </c>
      <c r="D30" s="114" t="s">
        <v>8</v>
      </c>
      <c r="E30" s="105">
        <v>18.03</v>
      </c>
      <c r="F30" s="105">
        <v>14.3</v>
      </c>
      <c r="G30" s="53">
        <f t="shared" si="0"/>
        <v>257.829</v>
      </c>
      <c r="H30" s="105">
        <f t="shared" si="1"/>
        <v>18.105230000000002</v>
      </c>
      <c r="I30" s="105">
        <f t="shared" si="2"/>
        <v>326.43729690000004</v>
      </c>
    </row>
    <row r="31" spans="1:9" ht="12.75">
      <c r="A31" s="111">
        <v>72897</v>
      </c>
      <c r="B31" s="50" t="s">
        <v>138</v>
      </c>
      <c r="C31" s="113" t="s">
        <v>140</v>
      </c>
      <c r="D31" s="114" t="s">
        <v>8</v>
      </c>
      <c r="E31" s="105">
        <v>33.09</v>
      </c>
      <c r="F31" s="105">
        <v>12.46</v>
      </c>
      <c r="G31" s="53">
        <f t="shared" si="0"/>
        <v>412.30140000000006</v>
      </c>
      <c r="H31" s="105">
        <f t="shared" si="1"/>
        <v>15.775606000000002</v>
      </c>
      <c r="I31" s="105">
        <f t="shared" si="2"/>
        <v>522.0148025400001</v>
      </c>
    </row>
    <row r="32" spans="1:9" ht="12.75">
      <c r="A32" s="111">
        <v>72899</v>
      </c>
      <c r="B32" s="50" t="s">
        <v>139</v>
      </c>
      <c r="C32" s="113" t="s">
        <v>141</v>
      </c>
      <c r="D32" s="114" t="s">
        <v>8</v>
      </c>
      <c r="E32" s="105">
        <v>33.09</v>
      </c>
      <c r="F32" s="105">
        <v>3.2</v>
      </c>
      <c r="G32" s="53">
        <f t="shared" si="0"/>
        <v>105.88800000000002</v>
      </c>
      <c r="H32" s="105">
        <f t="shared" si="1"/>
        <v>4.05152</v>
      </c>
      <c r="I32" s="105">
        <f t="shared" si="2"/>
        <v>134.0647968</v>
      </c>
    </row>
    <row r="33" spans="1:9" ht="12.75">
      <c r="A33" s="50"/>
      <c r="B33" s="116"/>
      <c r="C33" s="107" t="s">
        <v>103</v>
      </c>
      <c r="D33" s="46"/>
      <c r="E33" s="105"/>
      <c r="F33" s="105"/>
      <c r="G33" s="102">
        <f>SUM(G21:G32)</f>
        <v>24314.6728</v>
      </c>
      <c r="H33" s="102"/>
      <c r="I33" s="102">
        <f>SUM(I21:I32)</f>
        <v>30784.807232080006</v>
      </c>
    </row>
    <row r="34" spans="1:9" ht="12.75">
      <c r="A34" s="116"/>
      <c r="B34" s="116"/>
      <c r="C34" s="113"/>
      <c r="D34" s="114"/>
      <c r="E34" s="105"/>
      <c r="F34" s="105"/>
      <c r="G34" s="53"/>
      <c r="H34" s="105"/>
      <c r="I34" s="105"/>
    </row>
    <row r="35" spans="1:9" s="58" customFormat="1" ht="12.75">
      <c r="A35" s="110"/>
      <c r="B35" s="110" t="s">
        <v>19</v>
      </c>
      <c r="C35" s="108" t="s">
        <v>18</v>
      </c>
      <c r="D35" s="52"/>
      <c r="E35" s="53"/>
      <c r="F35" s="53"/>
      <c r="G35" s="53"/>
      <c r="H35" s="53"/>
      <c r="I35" s="53"/>
    </row>
    <row r="36" spans="1:9" ht="12.75">
      <c r="A36" s="117" t="s">
        <v>110</v>
      </c>
      <c r="B36" s="112" t="s">
        <v>105</v>
      </c>
      <c r="C36" s="118" t="s">
        <v>109</v>
      </c>
      <c r="D36" s="114" t="s">
        <v>5</v>
      </c>
      <c r="E36" s="105">
        <v>14957.66</v>
      </c>
      <c r="F36" s="105">
        <v>6.39</v>
      </c>
      <c r="G36" s="53">
        <f>F36*E36</f>
        <v>95579.44739999999</v>
      </c>
      <c r="H36" s="105">
        <f>F36*$I$10+F36</f>
        <v>8.090378999999999</v>
      </c>
      <c r="I36" s="105">
        <f>H36*E36</f>
        <v>121013.13835313998</v>
      </c>
    </row>
    <row r="37" spans="1:9" ht="30.75" customHeight="1">
      <c r="A37" s="117" t="s">
        <v>111</v>
      </c>
      <c r="B37" s="112" t="s">
        <v>106</v>
      </c>
      <c r="C37" s="119" t="s">
        <v>112</v>
      </c>
      <c r="D37" s="114" t="s">
        <v>4</v>
      </c>
      <c r="E37" s="105">
        <v>1454.86</v>
      </c>
      <c r="F37" s="105">
        <v>29.25</v>
      </c>
      <c r="G37" s="53">
        <f>F37*E37</f>
        <v>42554.655</v>
      </c>
      <c r="H37" s="105">
        <f>F37*$I$10+F37</f>
        <v>37.033425</v>
      </c>
      <c r="I37" s="105">
        <f>H37*E37</f>
        <v>53878.448695499996</v>
      </c>
    </row>
    <row r="38" spans="1:9" ht="12.75">
      <c r="A38" s="117" t="s">
        <v>113</v>
      </c>
      <c r="B38" s="112" t="s">
        <v>107</v>
      </c>
      <c r="C38" s="118" t="s">
        <v>88</v>
      </c>
      <c r="D38" s="114" t="s">
        <v>22</v>
      </c>
      <c r="E38" s="105">
        <v>70</v>
      </c>
      <c r="F38" s="105">
        <v>41.48</v>
      </c>
      <c r="G38" s="53">
        <f>F38*E38</f>
        <v>2903.6</v>
      </c>
      <c r="H38" s="105">
        <f>F38*$I$10+F38</f>
        <v>52.517827999999994</v>
      </c>
      <c r="I38" s="105">
        <f>H38*E38</f>
        <v>3676.2479599999997</v>
      </c>
    </row>
    <row r="39" spans="1:9" ht="12.75">
      <c r="A39" s="117">
        <v>72106</v>
      </c>
      <c r="B39" s="112" t="s">
        <v>119</v>
      </c>
      <c r="C39" s="118" t="s">
        <v>118</v>
      </c>
      <c r="D39" s="114" t="s">
        <v>22</v>
      </c>
      <c r="E39" s="105">
        <v>70</v>
      </c>
      <c r="F39" s="105">
        <v>14</v>
      </c>
      <c r="G39" s="53">
        <f>F39*E39</f>
        <v>980</v>
      </c>
      <c r="H39" s="105">
        <f>F39*$I$10+F39</f>
        <v>17.7254</v>
      </c>
      <c r="I39" s="105">
        <f>H39*E39</f>
        <v>1240.778</v>
      </c>
    </row>
    <row r="40" spans="1:9" ht="12.75">
      <c r="A40" s="117"/>
      <c r="B40" s="112" t="s">
        <v>145</v>
      </c>
      <c r="C40" s="118" t="s">
        <v>146</v>
      </c>
      <c r="D40" s="114"/>
      <c r="E40" s="105"/>
      <c r="F40" s="105"/>
      <c r="G40" s="53"/>
      <c r="H40" s="105"/>
      <c r="I40" s="105"/>
    </row>
    <row r="41" spans="1:9" ht="25.5">
      <c r="A41" s="49" t="s">
        <v>147</v>
      </c>
      <c r="B41" s="50" t="s">
        <v>148</v>
      </c>
      <c r="C41" s="51" t="s">
        <v>149</v>
      </c>
      <c r="D41" s="52" t="s">
        <v>22</v>
      </c>
      <c r="E41" s="53">
        <v>48</v>
      </c>
      <c r="F41" s="53">
        <v>29.84</v>
      </c>
      <c r="G41" s="54">
        <f>F41*E41</f>
        <v>1432.32</v>
      </c>
      <c r="H41" s="105">
        <f>F41*$I$10+F41</f>
        <v>37.780424</v>
      </c>
      <c r="I41" s="55">
        <f>H41*E41</f>
        <v>1813.4603519999998</v>
      </c>
    </row>
    <row r="42" spans="1:9" ht="12.75">
      <c r="A42" s="112"/>
      <c r="B42" s="112"/>
      <c r="C42" s="107" t="s">
        <v>108</v>
      </c>
      <c r="D42" s="46"/>
      <c r="E42" s="113"/>
      <c r="F42" s="113"/>
      <c r="G42" s="102">
        <f>SUM(G36:G41)</f>
        <v>143450.0224</v>
      </c>
      <c r="H42" s="113"/>
      <c r="I42" s="102">
        <f>SUM(I36:I41)</f>
        <v>181622.07336063997</v>
      </c>
    </row>
    <row r="43" spans="1:9" ht="12.75">
      <c r="A43" s="112"/>
      <c r="B43" s="112"/>
      <c r="C43" s="107" t="s">
        <v>85</v>
      </c>
      <c r="D43" s="46"/>
      <c r="E43" s="113"/>
      <c r="F43" s="113"/>
      <c r="G43" s="102">
        <f>G42+G33</f>
        <v>167764.6952</v>
      </c>
      <c r="H43" s="113"/>
      <c r="I43" s="102">
        <f>I42+I33</f>
        <v>212406.88059271997</v>
      </c>
    </row>
    <row r="44" spans="1:9" ht="12.75">
      <c r="A44" s="112"/>
      <c r="B44" s="112"/>
      <c r="C44" s="103"/>
      <c r="D44" s="46"/>
      <c r="E44" s="113"/>
      <c r="F44" s="113"/>
      <c r="G44" s="53"/>
      <c r="H44" s="113"/>
      <c r="I44" s="102"/>
    </row>
    <row r="45" spans="1:9" ht="12.75">
      <c r="A45" s="112"/>
      <c r="B45" s="109">
        <v>3</v>
      </c>
      <c r="C45" s="103" t="s">
        <v>125</v>
      </c>
      <c r="D45" s="46"/>
      <c r="E45" s="113"/>
      <c r="F45" s="113"/>
      <c r="G45" s="53"/>
      <c r="H45" s="113"/>
      <c r="I45" s="102"/>
    </row>
    <row r="46" spans="1:9" s="123" customFormat="1" ht="12.75">
      <c r="A46" s="120">
        <v>68053</v>
      </c>
      <c r="B46" s="50" t="s">
        <v>127</v>
      </c>
      <c r="C46" s="108" t="s">
        <v>150</v>
      </c>
      <c r="D46" s="52" t="s">
        <v>4</v>
      </c>
      <c r="E46" s="121">
        <v>670.32</v>
      </c>
      <c r="F46" s="122">
        <v>2.8</v>
      </c>
      <c r="G46" s="54">
        <f>F46*E46</f>
        <v>1876.896</v>
      </c>
      <c r="H46" s="122">
        <f>F46*$I$10+F46</f>
        <v>3.5450799999999996</v>
      </c>
      <c r="I46" s="55">
        <f>H46*E46</f>
        <v>2376.3380256</v>
      </c>
    </row>
    <row r="47" spans="1:9" s="123" customFormat="1" ht="12.75">
      <c r="A47" s="120" t="s">
        <v>152</v>
      </c>
      <c r="B47" s="50" t="s">
        <v>128</v>
      </c>
      <c r="C47" s="108" t="s">
        <v>153</v>
      </c>
      <c r="D47" s="52" t="s">
        <v>5</v>
      </c>
      <c r="E47" s="121">
        <v>899.84</v>
      </c>
      <c r="F47" s="122">
        <v>5.88</v>
      </c>
      <c r="G47" s="54">
        <f>F47*E47</f>
        <v>5291.0592</v>
      </c>
      <c r="H47" s="122">
        <f>F47*$I$10+F47</f>
        <v>7.444668</v>
      </c>
      <c r="I47" s="55">
        <f>H47*E47</f>
        <v>6699.0100531200005</v>
      </c>
    </row>
    <row r="48" spans="1:9" s="58" customFormat="1" ht="25.5">
      <c r="A48" s="49" t="s">
        <v>154</v>
      </c>
      <c r="B48" s="50" t="s">
        <v>128</v>
      </c>
      <c r="C48" s="124" t="s">
        <v>157</v>
      </c>
      <c r="D48" s="52" t="s">
        <v>4</v>
      </c>
      <c r="E48" s="108">
        <v>604.44</v>
      </c>
      <c r="F48" s="53">
        <v>23.87</v>
      </c>
      <c r="G48" s="53">
        <f>F48*E48</f>
        <v>14427.982800000002</v>
      </c>
      <c r="H48" s="105">
        <f>F48*$I$10+F48</f>
        <v>30.221807000000002</v>
      </c>
      <c r="I48" s="105">
        <f>H48*E48</f>
        <v>18267.269023080004</v>
      </c>
    </row>
    <row r="49" spans="1:9" ht="12.75">
      <c r="A49" s="111" t="s">
        <v>120</v>
      </c>
      <c r="B49" s="56" t="s">
        <v>129</v>
      </c>
      <c r="C49" s="108" t="s">
        <v>121</v>
      </c>
      <c r="D49" s="52" t="s">
        <v>4</v>
      </c>
      <c r="E49" s="53">
        <v>288.69</v>
      </c>
      <c r="F49" s="53">
        <v>19.15</v>
      </c>
      <c r="G49" s="53">
        <f>F49*E49</f>
        <v>5528.4135</v>
      </c>
      <c r="H49" s="105">
        <f>F49*$I$10+F49</f>
        <v>24.245815</v>
      </c>
      <c r="I49" s="105">
        <f>H49*E49</f>
        <v>6999.52433235</v>
      </c>
    </row>
    <row r="50" spans="1:9" ht="12.75">
      <c r="A50" s="49">
        <v>73604</v>
      </c>
      <c r="B50" s="56" t="s">
        <v>130</v>
      </c>
      <c r="C50" s="108" t="s">
        <v>114</v>
      </c>
      <c r="D50" s="52" t="s">
        <v>42</v>
      </c>
      <c r="E50" s="53">
        <v>1</v>
      </c>
      <c r="F50" s="53">
        <v>2436.87</v>
      </c>
      <c r="G50" s="53">
        <f aca="true" t="shared" si="3" ref="G50:G55">F50*E50</f>
        <v>2436.87</v>
      </c>
      <c r="H50" s="105">
        <f aca="true" t="shared" si="4" ref="H50:H55">F50*$I$10+F50</f>
        <v>3085.3211069999998</v>
      </c>
      <c r="I50" s="105">
        <f aca="true" t="shared" si="5" ref="I50:I55">H50*E50</f>
        <v>3085.3211069999998</v>
      </c>
    </row>
    <row r="51" spans="1:9" ht="12.75">
      <c r="A51" s="111">
        <v>73603</v>
      </c>
      <c r="B51" s="56" t="s">
        <v>131</v>
      </c>
      <c r="C51" s="108" t="s">
        <v>43</v>
      </c>
      <c r="D51" s="52" t="s">
        <v>42</v>
      </c>
      <c r="E51" s="53">
        <v>1</v>
      </c>
      <c r="F51" s="53">
        <v>782.91</v>
      </c>
      <c r="G51" s="53">
        <f t="shared" si="3"/>
        <v>782.91</v>
      </c>
      <c r="H51" s="105">
        <f t="shared" si="4"/>
        <v>991.242351</v>
      </c>
      <c r="I51" s="105">
        <f t="shared" si="5"/>
        <v>991.242351</v>
      </c>
    </row>
    <row r="52" spans="1:9" ht="12.75">
      <c r="A52" s="49" t="s">
        <v>45</v>
      </c>
      <c r="B52" s="56" t="s">
        <v>142</v>
      </c>
      <c r="C52" s="108" t="s">
        <v>44</v>
      </c>
      <c r="D52" s="52" t="s">
        <v>4</v>
      </c>
      <c r="E52" s="53">
        <v>263.63</v>
      </c>
      <c r="F52" s="53">
        <v>11.26</v>
      </c>
      <c r="G52" s="53">
        <f t="shared" si="3"/>
        <v>2968.4737999999998</v>
      </c>
      <c r="H52" s="105">
        <f t="shared" si="4"/>
        <v>14.256286</v>
      </c>
      <c r="I52" s="105">
        <f t="shared" si="5"/>
        <v>3758.38467818</v>
      </c>
    </row>
    <row r="53" spans="1:9" ht="12.75">
      <c r="A53" s="49" t="s">
        <v>46</v>
      </c>
      <c r="B53" s="56" t="s">
        <v>143</v>
      </c>
      <c r="C53" s="108" t="s">
        <v>126</v>
      </c>
      <c r="D53" s="52" t="s">
        <v>4</v>
      </c>
      <c r="E53" s="53">
        <v>651.1</v>
      </c>
      <c r="F53" s="53">
        <v>7.17</v>
      </c>
      <c r="G53" s="53">
        <f t="shared" si="3"/>
        <v>4668.387</v>
      </c>
      <c r="H53" s="105">
        <f t="shared" si="4"/>
        <v>9.077937</v>
      </c>
      <c r="I53" s="105">
        <f t="shared" si="5"/>
        <v>5910.6447807</v>
      </c>
    </row>
    <row r="54" spans="1:9" ht="12.75">
      <c r="A54" s="49">
        <v>41595</v>
      </c>
      <c r="B54" s="56" t="s">
        <v>144</v>
      </c>
      <c r="C54" s="108" t="s">
        <v>115</v>
      </c>
      <c r="D54" s="52" t="s">
        <v>22</v>
      </c>
      <c r="E54" s="53">
        <v>637.5</v>
      </c>
      <c r="F54" s="53">
        <v>4.89</v>
      </c>
      <c r="G54" s="53">
        <f t="shared" si="3"/>
        <v>3117.375</v>
      </c>
      <c r="H54" s="105">
        <f t="shared" si="4"/>
        <v>6.191229</v>
      </c>
      <c r="I54" s="105">
        <f t="shared" si="5"/>
        <v>3946.9084875</v>
      </c>
    </row>
    <row r="55" spans="1:9" ht="25.5">
      <c r="A55" s="49" t="s">
        <v>117</v>
      </c>
      <c r="B55" s="56" t="s">
        <v>151</v>
      </c>
      <c r="C55" s="124" t="s">
        <v>116</v>
      </c>
      <c r="D55" s="52" t="s">
        <v>4</v>
      </c>
      <c r="E55" s="53">
        <v>288.69</v>
      </c>
      <c r="F55" s="53">
        <v>4.5</v>
      </c>
      <c r="G55" s="53">
        <f t="shared" si="3"/>
        <v>1299.105</v>
      </c>
      <c r="H55" s="105">
        <f t="shared" si="4"/>
        <v>5.69745</v>
      </c>
      <c r="I55" s="105">
        <f t="shared" si="5"/>
        <v>1644.7968405</v>
      </c>
    </row>
    <row r="56" spans="1:9" s="58" customFormat="1" ht="12.75">
      <c r="A56" s="49"/>
      <c r="B56" s="50"/>
      <c r="C56" s="103" t="s">
        <v>132</v>
      </c>
      <c r="D56" s="52"/>
      <c r="E56" s="108"/>
      <c r="F56" s="108"/>
      <c r="G56" s="102">
        <f>SUM(G46:G55)</f>
        <v>42397.4723</v>
      </c>
      <c r="H56" s="108"/>
      <c r="I56" s="102">
        <f>SUM(I46:I55)</f>
        <v>53679.43967903</v>
      </c>
    </row>
    <row r="57" spans="1:9" s="58" customFormat="1" ht="12.75">
      <c r="A57" s="49"/>
      <c r="B57" s="50"/>
      <c r="C57" s="108"/>
      <c r="D57" s="52"/>
      <c r="E57" s="108"/>
      <c r="F57" s="108"/>
      <c r="G57" s="53"/>
      <c r="H57" s="108"/>
      <c r="I57" s="53"/>
    </row>
    <row r="58" spans="1:9" ht="12.75">
      <c r="A58" s="125"/>
      <c r="B58" s="126"/>
      <c r="C58" s="127"/>
      <c r="D58" s="128"/>
      <c r="E58" s="129"/>
      <c r="F58" s="130"/>
      <c r="G58" s="48"/>
      <c r="H58" s="48"/>
      <c r="I58" s="48"/>
    </row>
    <row r="59" spans="1:11" ht="15.75">
      <c r="A59" s="65" t="s">
        <v>86</v>
      </c>
      <c r="B59" s="66"/>
      <c r="C59" s="66"/>
      <c r="D59" s="66"/>
      <c r="E59" s="66"/>
      <c r="F59" s="67"/>
      <c r="G59" s="57">
        <f>G43+G17+G56</f>
        <v>210730.34249999997</v>
      </c>
      <c r="H59" s="57"/>
      <c r="I59" s="57">
        <f>I43+I17+I56</f>
        <v>266805.68663924997</v>
      </c>
      <c r="K59" s="131"/>
    </row>
    <row r="60" spans="1:9" s="136" customFormat="1" ht="12.75">
      <c r="A60" s="132"/>
      <c r="B60" s="132"/>
      <c r="C60" s="132"/>
      <c r="D60" s="132"/>
      <c r="E60" s="132"/>
      <c r="F60" s="133"/>
      <c r="G60" s="134"/>
      <c r="H60" s="135"/>
      <c r="I60" s="135"/>
    </row>
  </sheetData>
  <sheetProtection password="F651" sheet="1" objects="1" scenarios="1"/>
  <mergeCells count="17">
    <mergeCell ref="F10:G10"/>
    <mergeCell ref="A1:I1"/>
    <mergeCell ref="A2:I2"/>
    <mergeCell ref="A4:I4"/>
    <mergeCell ref="A6:I6"/>
    <mergeCell ref="G7:I7"/>
    <mergeCell ref="A8:I8"/>
    <mergeCell ref="A9:E9"/>
    <mergeCell ref="H9:I9"/>
    <mergeCell ref="H60:I60"/>
    <mergeCell ref="H12:I12"/>
    <mergeCell ref="A59:F59"/>
    <mergeCell ref="B12:B13"/>
    <mergeCell ref="C12:C13"/>
    <mergeCell ref="D12:D13"/>
    <mergeCell ref="E12:E13"/>
    <mergeCell ref="F12:G12"/>
  </mergeCells>
  <printOptions horizontalCentered="1"/>
  <pageMargins left="0.7874015748031497" right="0.5905511811023623" top="0.7874015748031497" bottom="0.984251968503937" header="0.5118110236220472" footer="0.5118110236220472"/>
  <pageSetup horizontalDpi="300" verticalDpi="300" orientation="landscape" paperSize="9" scale="85" r:id="rId6"/>
  <headerFooter alignWithMargins="0">
    <oddFooter>&amp;CPágina &amp;P de &amp;N</oddFooter>
  </headerFooter>
  <legacyDrawing r:id="rId5"/>
  <oleObjects>
    <oleObject progId="Word.Picture.8" shapeId="317729" r:id="rId1"/>
    <oleObject progId="Word.Picture.8" shapeId="482143" r:id="rId2"/>
    <oleObject progId="Word.Picture.8" shapeId="61361" r:id="rId3"/>
    <oleObject progId="Word.Picture.8" shapeId="6136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workbookViewId="0" topLeftCell="A1">
      <selection activeCell="G32" sqref="G32"/>
    </sheetView>
  </sheetViews>
  <sheetFormatPr defaultColWidth="9.140625" defaultRowHeight="12.75"/>
  <cols>
    <col min="1" max="1" width="6.28125" style="200" customWidth="1"/>
    <col min="2" max="3" width="20.7109375" style="200" customWidth="1"/>
    <col min="4" max="4" width="17.57421875" style="200" customWidth="1"/>
    <col min="5" max="5" width="14.140625" style="201" customWidth="1"/>
    <col min="6" max="11" width="12.7109375" style="200" customWidth="1"/>
    <col min="12" max="17" width="11.421875" style="200" hidden="1" customWidth="1"/>
    <col min="18" max="16384" width="11.421875" style="200" customWidth="1"/>
  </cols>
  <sheetData>
    <row r="1" spans="1:11" s="2" customFormat="1" ht="30" customHeight="1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30" customHeight="1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8" s="2" customFormat="1" ht="23.25">
      <c r="A3" s="1"/>
      <c r="B3" s="1"/>
      <c r="C3" s="1"/>
      <c r="D3" s="1"/>
      <c r="E3" s="1"/>
      <c r="F3" s="1"/>
      <c r="H3" s="3"/>
    </row>
    <row r="4" spans="1:11" s="2" customFormat="1" ht="23.25">
      <c r="A4" s="81" t="s">
        <v>87</v>
      </c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1" s="2" customFormat="1" ht="4.5" customHeight="1">
      <c r="A5" s="84"/>
      <c r="B5" s="84"/>
      <c r="C5" s="84"/>
      <c r="D5" s="84"/>
      <c r="E5" s="84"/>
      <c r="F5" s="84"/>
      <c r="G5" s="84"/>
      <c r="H5" s="84"/>
      <c r="I5" s="9"/>
      <c r="J5" s="9"/>
      <c r="K5" s="9"/>
    </row>
    <row r="6" spans="1:11" s="2" customFormat="1" ht="23.25" customHeight="1">
      <c r="A6" s="10" t="str">
        <f>ORÇAMENTO!A6</f>
        <v>OBRA : COBERTURA E REFORMA DE QUADRA POLIESPORTIVA</v>
      </c>
      <c r="B6" s="10"/>
      <c r="C6" s="11"/>
      <c r="D6" s="11"/>
      <c r="E6" s="12"/>
      <c r="F6" s="137"/>
      <c r="G6" s="137"/>
      <c r="H6" s="137"/>
      <c r="I6" s="137"/>
      <c r="J6" s="137"/>
      <c r="K6" s="138"/>
    </row>
    <row r="7" spans="1:11" s="3" customFormat="1" ht="23.25" customHeight="1">
      <c r="A7" s="4" t="str">
        <f>ORÇAMENTO!A7</f>
        <v>PROGRAMA : MODERNIZAÇÃO DE INFRA ESTRUTURA ESPORTIVA -  ESPORTE E LAZER NA CIDADE</v>
      </c>
      <c r="B7" s="5"/>
      <c r="C7" s="5"/>
      <c r="D7" s="5"/>
      <c r="E7" s="5"/>
      <c r="F7" s="13"/>
      <c r="G7" s="137"/>
      <c r="H7" s="139"/>
      <c r="I7" s="140" t="str">
        <f>ORÇAMENTO!G7</f>
        <v>CONTRATO: 0373.112-26</v>
      </c>
      <c r="J7" s="140"/>
      <c r="K7" s="140"/>
    </row>
    <row r="8" spans="1:11" s="2" customFormat="1" ht="23.25" customHeight="1">
      <c r="A8" s="6" t="str">
        <f>ORÇAMENTO!A8</f>
        <v>LOCAL: BAIRRO ABNER AFONSO - PATOS DE MINAS/MG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s="2" customFormat="1" ht="23.25" customHeight="1">
      <c r="A9" s="6" t="str">
        <f>ORÇAMENTO!A9</f>
        <v>PROF. RESP.: MARIA IGNÊS SILVÉRIO                     </v>
      </c>
      <c r="B9" s="7"/>
      <c r="C9" s="7"/>
      <c r="D9" s="7"/>
      <c r="E9" s="7"/>
      <c r="F9" s="14" t="str">
        <f>ORÇAMENTO!F9</f>
        <v>CREA: MG-30.465/D</v>
      </c>
      <c r="G9" s="15"/>
      <c r="H9" s="16"/>
      <c r="I9" s="85" t="str">
        <f>ORÇAMENTO!H9</f>
        <v>ART Nº :1.41005956</v>
      </c>
      <c r="J9" s="86"/>
      <c r="K9" s="87"/>
    </row>
    <row r="10" spans="1:11" s="2" customFormat="1" ht="23.25" customHeight="1">
      <c r="A10" s="85" t="str">
        <f>ORÇAMENTO!A10</f>
        <v>REFERÊNCIA DE PREÇOS: TABELA SINAPI</v>
      </c>
      <c r="B10" s="86"/>
      <c r="C10" s="86"/>
      <c r="D10" s="86"/>
      <c r="E10" s="86"/>
      <c r="F10" s="17" t="str">
        <f>ORÇAMENTO!D10</f>
        <v> REF. : DEZ/2012</v>
      </c>
      <c r="G10" s="5"/>
      <c r="H10" s="18"/>
      <c r="I10" s="19" t="str">
        <f>ORÇAMENTO!F10</f>
        <v>DATA: 26/03/2013</v>
      </c>
      <c r="J10" s="19"/>
      <c r="K10" s="18"/>
    </row>
    <row r="11" spans="1:11" s="2" customFormat="1" ht="6" customHeight="1">
      <c r="A11" s="20"/>
      <c r="B11" s="21"/>
      <c r="C11" s="21"/>
      <c r="D11" s="22"/>
      <c r="E11" s="23"/>
      <c r="F11" s="24"/>
      <c r="G11" s="24"/>
      <c r="H11" s="141"/>
      <c r="I11" s="141"/>
      <c r="J11" s="142"/>
      <c r="K11" s="143"/>
    </row>
    <row r="12" spans="1:11" s="151" customFormat="1" ht="12.75" customHeight="1">
      <c r="A12" s="144"/>
      <c r="B12" s="145"/>
      <c r="C12" s="146"/>
      <c r="D12" s="146"/>
      <c r="E12" s="147"/>
      <c r="F12" s="148" t="s">
        <v>26</v>
      </c>
      <c r="G12" s="149"/>
      <c r="H12" s="149"/>
      <c r="I12" s="149"/>
      <c r="J12" s="149"/>
      <c r="K12" s="150"/>
    </row>
    <row r="13" spans="1:17" s="151" customFormat="1" ht="12.75">
      <c r="A13" s="152" t="s">
        <v>1</v>
      </c>
      <c r="B13" s="153" t="s">
        <v>27</v>
      </c>
      <c r="C13" s="153"/>
      <c r="D13" s="153" t="s">
        <v>28</v>
      </c>
      <c r="E13" s="152" t="s">
        <v>29</v>
      </c>
      <c r="F13" s="154" t="s">
        <v>30</v>
      </c>
      <c r="G13" s="155"/>
      <c r="H13" s="154" t="s">
        <v>31</v>
      </c>
      <c r="I13" s="155"/>
      <c r="J13" s="154" t="s">
        <v>122</v>
      </c>
      <c r="K13" s="155"/>
      <c r="L13" s="156" t="s">
        <v>32</v>
      </c>
      <c r="M13" s="157"/>
      <c r="N13" s="156" t="s">
        <v>33</v>
      </c>
      <c r="O13" s="157"/>
      <c r="P13" s="156" t="s">
        <v>34</v>
      </c>
      <c r="Q13" s="157"/>
    </row>
    <row r="14" spans="1:17" s="151" customFormat="1" ht="12" customHeight="1">
      <c r="A14" s="152"/>
      <c r="B14" s="158" t="s">
        <v>35</v>
      </c>
      <c r="C14" s="159"/>
      <c r="D14" s="159" t="s">
        <v>36</v>
      </c>
      <c r="E14" s="160" t="s">
        <v>37</v>
      </c>
      <c r="F14" s="161" t="s">
        <v>38</v>
      </c>
      <c r="G14" s="161" t="s">
        <v>39</v>
      </c>
      <c r="H14" s="161" t="s">
        <v>38</v>
      </c>
      <c r="I14" s="162" t="s">
        <v>39</v>
      </c>
      <c r="J14" s="161" t="s">
        <v>38</v>
      </c>
      <c r="K14" s="161" t="s">
        <v>39</v>
      </c>
      <c r="L14" s="163" t="s">
        <v>38</v>
      </c>
      <c r="M14" s="163" t="s">
        <v>39</v>
      </c>
      <c r="N14" s="163" t="s">
        <v>38</v>
      </c>
      <c r="O14" s="163" t="s">
        <v>39</v>
      </c>
      <c r="P14" s="163" t="s">
        <v>38</v>
      </c>
      <c r="Q14" s="163" t="s">
        <v>39</v>
      </c>
    </row>
    <row r="15" spans="1:17" s="151" customFormat="1" ht="12" customHeight="1">
      <c r="A15" s="164">
        <v>1</v>
      </c>
      <c r="B15" s="165" t="str">
        <f>ORÇAMENTO!C15</f>
        <v>SERVIÇOS PRELIMINARES</v>
      </c>
      <c r="C15" s="166"/>
      <c r="D15" s="167">
        <f>ORÇAMENTO!I17</f>
        <v>719.3663675</v>
      </c>
      <c r="E15" s="168">
        <f>D15/$D$23*100</f>
        <v>0.2696218272411341</v>
      </c>
      <c r="F15" s="169">
        <v>100</v>
      </c>
      <c r="G15" s="169">
        <f>F15</f>
        <v>100</v>
      </c>
      <c r="H15" s="170"/>
      <c r="I15" s="171">
        <f>G15+H15</f>
        <v>100</v>
      </c>
      <c r="J15" s="170"/>
      <c r="K15" s="170"/>
      <c r="L15" s="172"/>
      <c r="M15" s="172"/>
      <c r="N15" s="172"/>
      <c r="O15" s="172"/>
      <c r="P15" s="172"/>
      <c r="Q15" s="172"/>
    </row>
    <row r="16" spans="1:17" s="151" customFormat="1" ht="12" customHeight="1">
      <c r="A16" s="173">
        <v>2</v>
      </c>
      <c r="B16" s="174" t="str">
        <f>ORÇAMENTO!C19</f>
        <v>COBERTURA</v>
      </c>
      <c r="C16" s="175"/>
      <c r="D16" s="176">
        <f>ORÇAMENTO!I43</f>
        <v>212406.88059271997</v>
      </c>
      <c r="E16" s="168">
        <f>D16/$D$23*100</f>
        <v>79.61107698574543</v>
      </c>
      <c r="F16" s="169">
        <f>(D23/2-(D15*F15/100+D17*F17/100))/D16*100</f>
        <v>49.83066312035358</v>
      </c>
      <c r="G16" s="169">
        <f>F16</f>
        <v>49.83066312035358</v>
      </c>
      <c r="H16" s="171">
        <f>100-G16</f>
        <v>50.16933687964642</v>
      </c>
      <c r="I16" s="171">
        <f>G16+H16</f>
        <v>100</v>
      </c>
      <c r="J16" s="171"/>
      <c r="K16" s="171"/>
      <c r="L16" s="172"/>
      <c r="M16" s="172"/>
      <c r="N16" s="172"/>
      <c r="O16" s="172"/>
      <c r="P16" s="172"/>
      <c r="Q16" s="172"/>
    </row>
    <row r="17" spans="1:17" s="151" customFormat="1" ht="12" customHeight="1">
      <c r="A17" s="173">
        <v>3</v>
      </c>
      <c r="B17" s="165" t="str">
        <f>ORÇAMENTO!C45</f>
        <v>REFORMA DA QUADRA</v>
      </c>
      <c r="C17" s="166"/>
      <c r="D17" s="176">
        <f>ORÇAMENTO!I56</f>
        <v>53679.43967903</v>
      </c>
      <c r="E17" s="168">
        <f>D17/$D$23*100</f>
        <v>20.11930118701345</v>
      </c>
      <c r="F17" s="171">
        <v>50</v>
      </c>
      <c r="G17" s="171">
        <f>F17</f>
        <v>50</v>
      </c>
      <c r="H17" s="169">
        <v>50</v>
      </c>
      <c r="I17" s="171">
        <f>G17+H17</f>
        <v>100</v>
      </c>
      <c r="J17" s="171"/>
      <c r="K17" s="171"/>
      <c r="L17" s="172"/>
      <c r="M17" s="172"/>
      <c r="N17" s="172"/>
      <c r="O17" s="172"/>
      <c r="P17" s="172"/>
      <c r="Q17" s="172"/>
    </row>
    <row r="18" spans="1:17" s="151" customFormat="1" ht="12" customHeight="1">
      <c r="A18" s="164"/>
      <c r="B18" s="177"/>
      <c r="C18" s="178"/>
      <c r="D18" s="167"/>
      <c r="E18" s="179"/>
      <c r="F18" s="169"/>
      <c r="G18" s="169"/>
      <c r="H18" s="169"/>
      <c r="I18" s="169"/>
      <c r="J18" s="169"/>
      <c r="K18" s="169"/>
      <c r="L18" s="172"/>
      <c r="M18" s="172"/>
      <c r="N18" s="172"/>
      <c r="O18" s="172"/>
      <c r="P18" s="172"/>
      <c r="Q18" s="172"/>
    </row>
    <row r="19" spans="1:17" s="151" customFormat="1" ht="12" customHeight="1">
      <c r="A19" s="164"/>
      <c r="B19" s="177"/>
      <c r="C19" s="178"/>
      <c r="D19" s="167"/>
      <c r="E19" s="179"/>
      <c r="F19" s="169"/>
      <c r="G19" s="169"/>
      <c r="H19" s="169"/>
      <c r="I19" s="169"/>
      <c r="J19" s="169"/>
      <c r="K19" s="169"/>
      <c r="L19" s="172"/>
      <c r="M19" s="172"/>
      <c r="N19" s="172"/>
      <c r="O19" s="172"/>
      <c r="P19" s="172"/>
      <c r="Q19" s="172"/>
    </row>
    <row r="20" spans="1:17" s="151" customFormat="1" ht="10.5" customHeight="1" thickBot="1">
      <c r="A20" s="180"/>
      <c r="B20" s="181"/>
      <c r="C20" s="181"/>
      <c r="D20" s="182"/>
      <c r="E20" s="183"/>
      <c r="F20" s="184"/>
      <c r="G20" s="184"/>
      <c r="H20" s="184"/>
      <c r="I20" s="184"/>
      <c r="J20" s="184"/>
      <c r="K20" s="184"/>
      <c r="L20" s="185"/>
      <c r="M20" s="185"/>
      <c r="N20" s="185"/>
      <c r="O20" s="185"/>
      <c r="P20" s="185"/>
      <c r="Q20" s="185"/>
    </row>
    <row r="21" spans="1:17" s="151" customFormat="1" ht="18" customHeight="1" thickBot="1">
      <c r="A21" s="186" t="s">
        <v>40</v>
      </c>
      <c r="B21" s="186"/>
      <c r="C21" s="186"/>
      <c r="D21" s="187"/>
      <c r="E21" s="188">
        <f>SUM(E15:E20)/100</f>
        <v>1.0000000000000002</v>
      </c>
      <c r="F21" s="189">
        <f>(F15*$E$15+F16*$E$16+F17*$E$17)/100/100</f>
        <v>0.5</v>
      </c>
      <c r="G21" s="190">
        <f>F21</f>
        <v>0.5</v>
      </c>
      <c r="H21" s="189">
        <f>(H15*$E$15+H16*$E$16+H17*$E$17)/100/100</f>
        <v>0.5000000000000001</v>
      </c>
      <c r="I21" s="190">
        <f>H21+F21</f>
        <v>1</v>
      </c>
      <c r="J21" s="189"/>
      <c r="K21" s="188"/>
      <c r="L21" s="191" t="e">
        <f>(#REF!*#REF!+#REF!*#REF!)/100</f>
        <v>#REF!</v>
      </c>
      <c r="M21" s="192" t="e">
        <f>(L21+J21)/G21</f>
        <v>#REF!</v>
      </c>
      <c r="N21" s="191" t="e">
        <f>(#REF!*#REF!+#REF!*#REF!)/100</f>
        <v>#REF!</v>
      </c>
      <c r="O21" s="192" t="e">
        <f>N21/K21</f>
        <v>#REF!</v>
      </c>
      <c r="P21" s="191" t="e">
        <f>(#REF!*#REF!+#REF!*#REF!)/100</f>
        <v>#REF!</v>
      </c>
      <c r="Q21" s="192" t="e">
        <f>(P21+N21)/K21</f>
        <v>#REF!</v>
      </c>
    </row>
    <row r="22" spans="1:9" s="151" customFormat="1" ht="5.25" customHeight="1">
      <c r="A22" s="193"/>
      <c r="B22" s="193"/>
      <c r="C22" s="193"/>
      <c r="D22" s="193"/>
      <c r="E22" s="194"/>
      <c r="F22" s="193"/>
      <c r="G22" s="193"/>
      <c r="H22" s="193"/>
      <c r="I22" s="193"/>
    </row>
    <row r="23" spans="1:17" s="151" customFormat="1" ht="14.25" customHeight="1">
      <c r="A23" s="186" t="s">
        <v>41</v>
      </c>
      <c r="B23" s="186"/>
      <c r="C23" s="186"/>
      <c r="D23" s="195">
        <f>SUM(D15:D22)</f>
        <v>266805.68663924997</v>
      </c>
      <c r="E23" s="196"/>
      <c r="F23" s="197">
        <f>F21*$D$23</f>
        <v>133402.84331962498</v>
      </c>
      <c r="G23" s="197"/>
      <c r="H23" s="197">
        <f>H21*$D$23</f>
        <v>133402.843319625</v>
      </c>
      <c r="I23" s="197"/>
      <c r="J23" s="197"/>
      <c r="K23" s="197"/>
      <c r="L23" s="198" t="e">
        <f>L21</f>
        <v>#REF!</v>
      </c>
      <c r="M23" s="199"/>
      <c r="N23" s="198" t="e">
        <f>N21</f>
        <v>#REF!</v>
      </c>
      <c r="O23" s="199"/>
      <c r="P23" s="198" t="e">
        <f>P21</f>
        <v>#REF!</v>
      </c>
      <c r="Q23" s="199"/>
    </row>
  </sheetData>
  <sheetProtection password="F651" sheet="1" objects="1" scenarios="1"/>
  <mergeCells count="19">
    <mergeCell ref="P23:Q23"/>
    <mergeCell ref="H23:I23"/>
    <mergeCell ref="J23:K23"/>
    <mergeCell ref="L23:M23"/>
    <mergeCell ref="N23:O23"/>
    <mergeCell ref="B19:C19"/>
    <mergeCell ref="A21:C21"/>
    <mergeCell ref="A23:C23"/>
    <mergeCell ref="F23:G23"/>
    <mergeCell ref="F12:K12"/>
    <mergeCell ref="B16:C16"/>
    <mergeCell ref="B18:C18"/>
    <mergeCell ref="I7:K7"/>
    <mergeCell ref="I9:K9"/>
    <mergeCell ref="A10:E10"/>
    <mergeCell ref="A1:K1"/>
    <mergeCell ref="A2:K2"/>
    <mergeCell ref="A4:K4"/>
    <mergeCell ref="A5:H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6"/>
  <headerFooter alignWithMargins="0">
    <oddFooter>&amp;CPágina &amp;P de &amp;N</oddFooter>
  </headerFooter>
  <drawing r:id="rId5"/>
  <legacyDrawing r:id="rId4"/>
  <oleObjects>
    <oleObject progId="Word.Picture.8" shapeId="611820" r:id="rId1"/>
    <oleObject progId="Word.Picture.8" shapeId="611821" r:id="rId2"/>
    <oleObject progId="Word.Picture.8" shapeId="61182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N24" sqref="N24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3" width="9.140625" style="2" customWidth="1"/>
    <col min="4" max="4" width="13.140625" style="2" bestFit="1" customWidth="1"/>
    <col min="5" max="10" width="9.140625" style="2" customWidth="1"/>
    <col min="11" max="11" width="21.7109375" style="2" customWidth="1"/>
    <col min="12" max="16384" width="9.140625" style="2" customWidth="1"/>
  </cols>
  <sheetData>
    <row r="1" spans="1:11" ht="23.25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.75">
      <c r="A2" s="88" t="s">
        <v>123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23.25">
      <c r="A3" s="1"/>
      <c r="B3" s="1"/>
      <c r="C3" s="1"/>
      <c r="D3" s="1"/>
      <c r="E3" s="1"/>
      <c r="F3" s="1"/>
      <c r="G3" s="1"/>
      <c r="I3" s="3"/>
      <c r="J3" s="202"/>
      <c r="K3" s="202"/>
    </row>
    <row r="4" spans="1:11" ht="23.25">
      <c r="A4" s="89" t="s">
        <v>47</v>
      </c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1" ht="4.5" customHeight="1">
      <c r="A5" s="92"/>
      <c r="B5" s="92"/>
      <c r="C5" s="92"/>
      <c r="D5" s="92"/>
      <c r="E5" s="92"/>
      <c r="F5" s="92"/>
      <c r="G5" s="92"/>
      <c r="H5" s="92"/>
      <c r="I5" s="92"/>
      <c r="J5" s="202"/>
      <c r="K5" s="202"/>
    </row>
    <row r="6" spans="1:11" ht="20.25" customHeight="1">
      <c r="A6" s="25" t="str">
        <f>ORÇAMENTO!A6</f>
        <v>OBRA : COBERTURA E REFORMA DE QUADRA POLIESPORTIVA</v>
      </c>
      <c r="B6" s="26"/>
      <c r="C6" s="27"/>
      <c r="D6" s="27"/>
      <c r="E6" s="28"/>
      <c r="F6" s="29"/>
      <c r="G6" s="30"/>
      <c r="H6" s="30"/>
      <c r="I6" s="30"/>
      <c r="J6" s="30"/>
      <c r="K6" s="31"/>
    </row>
    <row r="7" spans="1:11" ht="20.25" customHeight="1">
      <c r="A7" s="32" t="str">
        <f>ORÇAMENTO!A7</f>
        <v>PROGRAMA : MODERNIZAÇÃO DE INFRA ESTRUTURA ESPORTIVA -  ESPORTE E LAZER NA CIDADE</v>
      </c>
      <c r="B7" s="33"/>
      <c r="C7" s="33"/>
      <c r="D7" s="33"/>
      <c r="E7" s="33"/>
      <c r="F7" s="33"/>
      <c r="G7" s="30"/>
      <c r="H7" s="30"/>
      <c r="I7" s="30"/>
      <c r="J7" s="30"/>
      <c r="K7" s="31"/>
    </row>
    <row r="8" spans="1:11" ht="20.25" customHeight="1">
      <c r="A8" s="96" t="str">
        <f>ORÇAMENTO!A8</f>
        <v>LOCAL: BAIRRO ABNER AFONSO - PATOS DE MINAS/MG</v>
      </c>
      <c r="B8" s="97"/>
      <c r="C8" s="97"/>
      <c r="D8" s="97"/>
      <c r="E8" s="97"/>
      <c r="F8" s="97"/>
      <c r="G8" s="97"/>
      <c r="H8" s="98"/>
      <c r="I8" s="93" t="str">
        <f>ORÇAMENTO!G7</f>
        <v>CONTRATO: 0373.112-26</v>
      </c>
      <c r="J8" s="94"/>
      <c r="K8" s="95"/>
    </row>
    <row r="9" spans="1:11" ht="20.25" customHeight="1">
      <c r="A9" s="32" t="str">
        <f>ORÇAMENTO!A9</f>
        <v>PROF. RESP.: MARIA IGNÊS SILVÉRIO                     </v>
      </c>
      <c r="B9" s="33"/>
      <c r="C9" s="33"/>
      <c r="D9" s="32"/>
      <c r="E9" s="34"/>
      <c r="F9" s="34" t="str">
        <f>ORÇAMENTO!F9</f>
        <v>CREA: MG-30.465/D</v>
      </c>
      <c r="G9" s="34"/>
      <c r="H9" s="35"/>
      <c r="I9" s="36" t="str">
        <f>ORÇAMENTO!H9</f>
        <v>ART Nº :1.41005956</v>
      </c>
      <c r="J9" s="35"/>
      <c r="K9" s="35" t="str">
        <f>ORÇAMENTO!F10</f>
        <v>DATA: 26/03/2013</v>
      </c>
    </row>
    <row r="10" spans="1:11" ht="6" customHeight="1" thickBot="1">
      <c r="A10" s="203"/>
      <c r="B10" s="203"/>
      <c r="C10" s="203"/>
      <c r="D10" s="204"/>
      <c r="E10" s="204"/>
      <c r="F10" s="204"/>
      <c r="G10" s="204"/>
      <c r="H10" s="204"/>
      <c r="I10" s="204"/>
      <c r="J10" s="204"/>
      <c r="K10" s="204"/>
    </row>
    <row r="11" spans="1:11" ht="12.75">
      <c r="A11" s="205"/>
      <c r="B11" s="206"/>
      <c r="C11" s="206"/>
      <c r="D11" s="206"/>
      <c r="E11" s="206"/>
      <c r="F11" s="206"/>
      <c r="G11" s="206"/>
      <c r="H11" s="206"/>
      <c r="I11" s="206"/>
      <c r="J11" s="206"/>
      <c r="K11" s="207"/>
    </row>
    <row r="12" spans="1:11" ht="12.75">
      <c r="A12" s="208" t="s">
        <v>48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10"/>
    </row>
    <row r="13" spans="1:11" ht="13.5" thickBot="1">
      <c r="A13" s="208"/>
      <c r="B13" s="209"/>
      <c r="C13" s="209"/>
      <c r="D13" s="209"/>
      <c r="E13" s="209"/>
      <c r="F13" s="209"/>
      <c r="G13" s="209"/>
      <c r="H13" s="209"/>
      <c r="I13" s="209"/>
      <c r="J13" s="209"/>
      <c r="K13" s="210"/>
    </row>
    <row r="14" spans="1:11" ht="13.5" thickBot="1">
      <c r="A14" s="208"/>
      <c r="B14" s="211">
        <v>0.007</v>
      </c>
      <c r="C14" s="209"/>
      <c r="D14" s="209"/>
      <c r="E14" s="209"/>
      <c r="F14" s="209"/>
      <c r="G14" s="209"/>
      <c r="H14" s="209"/>
      <c r="I14" s="209"/>
      <c r="J14" s="209"/>
      <c r="K14" s="210"/>
    </row>
    <row r="15" spans="1:11" ht="12.75">
      <c r="A15" s="208"/>
      <c r="B15" s="209"/>
      <c r="C15" s="209"/>
      <c r="D15" s="209"/>
      <c r="E15" s="212" t="s">
        <v>49</v>
      </c>
      <c r="F15" s="209"/>
      <c r="G15" s="209"/>
      <c r="H15" s="209"/>
      <c r="I15" s="213" t="s">
        <v>50</v>
      </c>
      <c r="J15" s="214">
        <f>1+B18+B22+B30</f>
        <v>1.0977999999999999</v>
      </c>
      <c r="K15" s="210"/>
    </row>
    <row r="16" spans="1:11" ht="12.75">
      <c r="A16" s="208" t="s">
        <v>51</v>
      </c>
      <c r="B16" s="209"/>
      <c r="C16" s="209"/>
      <c r="D16" s="209"/>
      <c r="E16" s="212" t="s">
        <v>52</v>
      </c>
      <c r="F16" s="209"/>
      <c r="G16" s="209"/>
      <c r="H16" s="209"/>
      <c r="I16" s="213" t="s">
        <v>53</v>
      </c>
      <c r="J16" s="214">
        <f>1+B14</f>
        <v>1.007</v>
      </c>
      <c r="K16" s="210"/>
    </row>
    <row r="17" spans="1:11" ht="13.5" thickBot="1">
      <c r="A17" s="208"/>
      <c r="B17" s="209"/>
      <c r="C17" s="209"/>
      <c r="D17" s="209"/>
      <c r="E17" s="212" t="s">
        <v>54</v>
      </c>
      <c r="F17" s="209"/>
      <c r="G17" s="209"/>
      <c r="H17" s="209"/>
      <c r="I17" s="213" t="s">
        <v>55</v>
      </c>
      <c r="J17" s="214">
        <f>1+B26</f>
        <v>1.0806</v>
      </c>
      <c r="K17" s="210"/>
    </row>
    <row r="18" spans="1:11" ht="13.5" thickBot="1">
      <c r="A18" s="208"/>
      <c r="B18" s="211">
        <v>0.0185</v>
      </c>
      <c r="C18" s="209"/>
      <c r="D18" s="209"/>
      <c r="E18" s="212" t="s">
        <v>56</v>
      </c>
      <c r="F18" s="209"/>
      <c r="G18" s="209"/>
      <c r="H18" s="209"/>
      <c r="I18" s="213" t="s">
        <v>57</v>
      </c>
      <c r="J18" s="214">
        <f>1-C35-E35-G35-C37</f>
        <v>0.9435</v>
      </c>
      <c r="K18" s="210"/>
    </row>
    <row r="19" spans="1:11" ht="12.7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10"/>
    </row>
    <row r="20" spans="1:11" ht="12.75">
      <c r="A20" s="208" t="s">
        <v>58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10"/>
    </row>
    <row r="21" spans="1:11" ht="13.5" thickBot="1">
      <c r="A21" s="208"/>
      <c r="B21" s="209"/>
      <c r="C21" s="209"/>
      <c r="D21" s="209"/>
      <c r="E21" s="209"/>
      <c r="F21" s="209"/>
      <c r="G21" s="209"/>
      <c r="H21" s="209"/>
      <c r="I21" s="209"/>
      <c r="J21" s="209"/>
      <c r="K21" s="210"/>
    </row>
    <row r="22" spans="1:11" ht="13.5" thickBot="1">
      <c r="A22" s="208"/>
      <c r="B22" s="211">
        <v>0.0753</v>
      </c>
      <c r="C22" s="209"/>
      <c r="D22" s="209"/>
      <c r="E22" s="209"/>
      <c r="F22" s="209"/>
      <c r="G22" s="209"/>
      <c r="H22" s="209"/>
      <c r="I22" s="209"/>
      <c r="J22" s="209"/>
      <c r="K22" s="210"/>
    </row>
    <row r="23" spans="1:11" ht="12.75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10"/>
    </row>
    <row r="24" spans="1:11" ht="12.75">
      <c r="A24" s="208" t="s">
        <v>59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10"/>
    </row>
    <row r="25" spans="1:11" ht="13.5" thickBo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10"/>
    </row>
    <row r="26" spans="1:11" ht="13.5" thickBot="1">
      <c r="A26" s="208"/>
      <c r="B26" s="211">
        <v>0.0806</v>
      </c>
      <c r="C26" s="209"/>
      <c r="D26" s="209"/>
      <c r="E26" s="209"/>
      <c r="F26" s="209"/>
      <c r="G26" s="209"/>
      <c r="H26" s="209"/>
      <c r="I26" s="209"/>
      <c r="J26" s="209"/>
      <c r="K26" s="210"/>
    </row>
    <row r="27" spans="1:11" ht="12.75">
      <c r="A27" s="208"/>
      <c r="B27" s="209"/>
      <c r="C27" s="209"/>
      <c r="D27" s="209"/>
      <c r="E27" s="209"/>
      <c r="F27" s="209"/>
      <c r="G27" s="209"/>
      <c r="H27" s="209"/>
      <c r="I27" s="209"/>
      <c r="J27" s="209"/>
      <c r="K27" s="210"/>
    </row>
    <row r="28" spans="1:11" ht="12.75">
      <c r="A28" s="208" t="s">
        <v>60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10"/>
    </row>
    <row r="29" spans="1:11" ht="13.5" thickBot="1">
      <c r="A29" s="208"/>
      <c r="B29" s="209"/>
      <c r="C29" s="209"/>
      <c r="D29" s="209"/>
      <c r="E29" s="209"/>
      <c r="F29" s="209"/>
      <c r="G29" s="209"/>
      <c r="H29" s="209"/>
      <c r="I29" s="209"/>
      <c r="J29" s="209"/>
      <c r="K29" s="210"/>
    </row>
    <row r="30" spans="1:11" ht="13.5" thickBot="1">
      <c r="A30" s="208"/>
      <c r="B30" s="211">
        <v>0.004</v>
      </c>
      <c r="C30" s="209"/>
      <c r="D30" s="209"/>
      <c r="E30" s="209"/>
      <c r="F30" s="209"/>
      <c r="G30" s="209"/>
      <c r="H30" s="209"/>
      <c r="I30" s="209"/>
      <c r="J30" s="209"/>
      <c r="K30" s="210"/>
    </row>
    <row r="31" spans="1:11" ht="12.75">
      <c r="A31" s="208"/>
      <c r="B31" s="215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1:11" ht="25.5" customHeight="1">
      <c r="A32" s="216" t="s">
        <v>61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8"/>
    </row>
    <row r="33" spans="1:11" ht="12.75">
      <c r="A33" s="219" t="s">
        <v>62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10"/>
    </row>
    <row r="34" spans="1:11" ht="13.5" thickBot="1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10"/>
    </row>
    <row r="35" spans="1:11" ht="13.5" thickBot="1">
      <c r="A35" s="208"/>
      <c r="B35" s="209" t="s">
        <v>63</v>
      </c>
      <c r="C35" s="220">
        <v>0.03</v>
      </c>
      <c r="D35" s="221" t="s">
        <v>64</v>
      </c>
      <c r="E35" s="220">
        <v>0.0065</v>
      </c>
      <c r="F35" s="221" t="s">
        <v>65</v>
      </c>
      <c r="G35" s="211">
        <v>0.02</v>
      </c>
      <c r="H35" s="209"/>
      <c r="I35" s="209"/>
      <c r="J35" s="222"/>
      <c r="K35" s="210"/>
    </row>
    <row r="36" spans="1:11" ht="13.5" thickBot="1">
      <c r="A36" s="208"/>
      <c r="B36" s="209"/>
      <c r="C36" s="209"/>
      <c r="D36" s="209"/>
      <c r="E36" s="209"/>
      <c r="F36" s="209"/>
      <c r="G36" s="209"/>
      <c r="H36" s="209"/>
      <c r="I36" s="209"/>
      <c r="J36" s="222"/>
      <c r="K36" s="210"/>
    </row>
    <row r="37" spans="1:11" ht="13.5" thickBot="1">
      <c r="A37" s="208"/>
      <c r="B37" s="209" t="s">
        <v>66</v>
      </c>
      <c r="C37" s="220">
        <v>0</v>
      </c>
      <c r="D37" s="209"/>
      <c r="E37" s="209"/>
      <c r="F37" s="215"/>
      <c r="G37" s="209"/>
      <c r="H37" s="209"/>
      <c r="I37" s="222"/>
      <c r="J37" s="209"/>
      <c r="K37" s="210"/>
    </row>
    <row r="38" spans="1:11" ht="12.75">
      <c r="A38" s="208"/>
      <c r="B38" s="209"/>
      <c r="C38" s="209"/>
      <c r="D38" s="209"/>
      <c r="E38" s="209"/>
      <c r="F38" s="209"/>
      <c r="G38" s="209"/>
      <c r="H38" s="209"/>
      <c r="I38" s="209"/>
      <c r="J38" s="209"/>
      <c r="K38" s="210"/>
    </row>
    <row r="39" spans="1:11" ht="15.75">
      <c r="A39" s="208"/>
      <c r="B39" s="223"/>
      <c r="C39" s="223" t="s">
        <v>67</v>
      </c>
      <c r="D39" s="224">
        <f>(J15*J16*J17/J18)-1</f>
        <v>0.2661225848012716</v>
      </c>
      <c r="E39" s="209"/>
      <c r="F39" s="209"/>
      <c r="G39" s="209"/>
      <c r="H39" s="209"/>
      <c r="I39" s="209"/>
      <c r="J39" s="209"/>
      <c r="K39" s="210"/>
    </row>
    <row r="40" spans="1:11" ht="13.5" thickBot="1">
      <c r="A40" s="225"/>
      <c r="B40" s="226"/>
      <c r="C40" s="226"/>
      <c r="D40" s="226"/>
      <c r="E40" s="226"/>
      <c r="F40" s="226"/>
      <c r="G40" s="226"/>
      <c r="H40" s="226"/>
      <c r="I40" s="226"/>
      <c r="J40" s="226"/>
      <c r="K40" s="227"/>
    </row>
  </sheetData>
  <sheetProtection password="F651" sheet="1" objects="1" scenarios="1"/>
  <mergeCells count="8">
    <mergeCell ref="I8:K8"/>
    <mergeCell ref="A10:C10"/>
    <mergeCell ref="A32:K32"/>
    <mergeCell ref="A8:H8"/>
    <mergeCell ref="A1:K1"/>
    <mergeCell ref="A2:K2"/>
    <mergeCell ref="A4:K4"/>
    <mergeCell ref="A5:I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5" r:id="rId4"/>
  <legacyDrawing r:id="rId3"/>
  <oleObjects>
    <oleObject progId="Word.Picture.8" shapeId="674617" r:id="rId1"/>
    <oleObject progId="Word.Picture.8" shapeId="6746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2013-04-16T10:47:08Z</cp:lastPrinted>
  <dcterms:created xsi:type="dcterms:W3CDTF">1997-10-28T18:59:41Z</dcterms:created>
  <dcterms:modified xsi:type="dcterms:W3CDTF">2013-04-16T10:47:15Z</dcterms:modified>
  <cp:category/>
  <cp:version/>
  <cp:contentType/>
  <cp:contentStatus/>
</cp:coreProperties>
</file>