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50" yWindow="65416" windowWidth="6000" windowHeight="6195" activeTab="0"/>
  </bookViews>
  <sheets>
    <sheet name="ORÇAMENTO" sheetId="1" r:id="rId1"/>
    <sheet name="CRONOGRAMA" sheetId="2" r:id="rId2"/>
    <sheet name="BDI" sheetId="3" r:id="rId3"/>
  </sheets>
  <definedNames>
    <definedName name="_xlnm.Print_Area" localSheetId="2">'BDI'!$A$1:$K$39</definedName>
    <definedName name="_xlnm.Print_Area" localSheetId="1">'CRONOGRAMA'!$A$1:$K$22</definedName>
    <definedName name="_xlnm.Print_Area" localSheetId="0">'ORÇAMENTO'!$A$1:$I$48</definedName>
    <definedName name="_xlnm.Print_Titles" localSheetId="1">'CRONOGRAMA'!$1:$13</definedName>
    <definedName name="_xlnm.Print_Titles" localSheetId="0">'ORÇAMENTO'!$1:$13</definedName>
  </definedNames>
  <calcPr fullCalcOnLoad="1"/>
</workbook>
</file>

<file path=xl/sharedStrings.xml><?xml version="1.0" encoding="utf-8"?>
<sst xmlns="http://schemas.openxmlformats.org/spreadsheetml/2006/main" count="154" uniqueCount="126">
  <si>
    <t>1.1</t>
  </si>
  <si>
    <t>ITEM</t>
  </si>
  <si>
    <t>COBERTURA</t>
  </si>
  <si>
    <t>TOTAL</t>
  </si>
  <si>
    <t>m2</t>
  </si>
  <si>
    <t>kg</t>
  </si>
  <si>
    <t>QUANT.</t>
  </si>
  <si>
    <t>UNID.</t>
  </si>
  <si>
    <t>m3</t>
  </si>
  <si>
    <t>Apiloamento de fundo de vala</t>
  </si>
  <si>
    <t>FUNDAÇÃO</t>
  </si>
  <si>
    <t>2.1</t>
  </si>
  <si>
    <t>Escavação manual de vala</t>
  </si>
  <si>
    <t xml:space="preserve">DESCRIÇÃO </t>
  </si>
  <si>
    <t>Regularização de fundo de vala com concreto fck&gt;=11 MPa</t>
  </si>
  <si>
    <t>Forma de tabua de madeira</t>
  </si>
  <si>
    <t>Reaterro compactado</t>
  </si>
  <si>
    <t xml:space="preserve">COBERTURA </t>
  </si>
  <si>
    <t>2.2</t>
  </si>
  <si>
    <t xml:space="preserve">Fornecimento e instalação de placa de obra em chapa galvanizada de 3x1,50 m </t>
  </si>
  <si>
    <t>74209/1</t>
  </si>
  <si>
    <t>Perfuração e concretagem  de estaca broca diam. 30 cm</t>
  </si>
  <si>
    <t>m</t>
  </si>
  <si>
    <t>74254/2</t>
  </si>
  <si>
    <t>SINAPI</t>
  </si>
  <si>
    <t>SERVIÇOS PRELIMINARES</t>
  </si>
  <si>
    <t>SERVIÇOS A EXECUTAR</t>
  </si>
  <si>
    <t xml:space="preserve">DISCRIMINAÇÃO  </t>
  </si>
  <si>
    <t xml:space="preserve">VALOR DOS  </t>
  </si>
  <si>
    <t>PESO</t>
  </si>
  <si>
    <t>MÊS -  1</t>
  </si>
  <si>
    <t>MÊS -  2</t>
  </si>
  <si>
    <t>MÊS -  4</t>
  </si>
  <si>
    <t>MÊS -  5</t>
  </si>
  <si>
    <t>MÊS -  6</t>
  </si>
  <si>
    <t>DE SERVIÇOS</t>
  </si>
  <si>
    <t>SERVIÇOS (R$)</t>
  </si>
  <si>
    <t>%</t>
  </si>
  <si>
    <t>SIMPL.%</t>
  </si>
  <si>
    <t>ACUM. %</t>
  </si>
  <si>
    <t>TOTAL (%)</t>
  </si>
  <si>
    <t>TOTAL (R$)</t>
  </si>
  <si>
    <t>Pintura de mureta de alvenaria com latex acrilico, 2 demãos</t>
  </si>
  <si>
    <t>73954/2</t>
  </si>
  <si>
    <t>74245/1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</si>
  <si>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</si>
  <si>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</si>
  <si>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</si>
  <si>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</si>
  <si>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</si>
  <si>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</si>
  <si>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</si>
  <si>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</si>
  <si>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</si>
  <si>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</si>
  <si>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</si>
  <si>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</si>
  <si>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</si>
  <si>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</si>
  <si>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</si>
  <si>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</si>
  <si>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</si>
  <si>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</si>
  <si>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</si>
  <si>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</si>
  <si>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</si>
  <si>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73972/2</t>
  </si>
  <si>
    <t>Fornecimento de concreto fck&gt;= 20 MPa, preparo mecânico</t>
  </si>
  <si>
    <t>74157/4</t>
  </si>
  <si>
    <t>Lançamento de concreto em fundação</t>
  </si>
  <si>
    <t xml:space="preserve">PLANILHA ORÇAMENTÁRIA </t>
  </si>
  <si>
    <t xml:space="preserve">PROF. RESP.: MARIA IGNÊS SILVÉRIO                     </t>
  </si>
  <si>
    <t>CREA: MG-30.465/D</t>
  </si>
  <si>
    <t>CODIGO</t>
  </si>
  <si>
    <t>PREÇO SEM BDI</t>
  </si>
  <si>
    <t>PREÇO COM BDI</t>
  </si>
  <si>
    <t>UNITÁRIO</t>
  </si>
  <si>
    <t>Sub Total 1</t>
  </si>
  <si>
    <t>73907/7</t>
  </si>
  <si>
    <t>Armação com aço CA-50</t>
  </si>
  <si>
    <t>73942/2</t>
  </si>
  <si>
    <t>Armação com aço CA 60</t>
  </si>
  <si>
    <t>73964/4</t>
  </si>
  <si>
    <t>Sub Total 2</t>
  </si>
  <si>
    <t>TOTAL GERAL</t>
  </si>
  <si>
    <t>CRONOGRAMA FISICO-FINANCEIRO</t>
  </si>
  <si>
    <t>Calha de chapa galvanizada # 24 - 60 cm</t>
  </si>
  <si>
    <t>REFERÊNCIA DE PREÇOS: TABELA SINAPI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</si>
  <si>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</si>
  <si>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</si>
  <si>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</si>
  <si>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</si>
  <si>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</si>
  <si>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</si>
  <si>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</si>
  <si>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</si>
  <si>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</si>
  <si>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</si>
  <si>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Sub Total 2.1</t>
  </si>
  <si>
    <t>BDI</t>
  </si>
  <si>
    <t>2.2.1</t>
  </si>
  <si>
    <t>2.2.2</t>
  </si>
  <si>
    <t>2.2.4</t>
  </si>
  <si>
    <t>Sub Total 2.2</t>
  </si>
  <si>
    <t xml:space="preserve">Estrutura metálica em aço estrutural </t>
  </si>
  <si>
    <t>73970/1</t>
  </si>
  <si>
    <t>75381/1</t>
  </si>
  <si>
    <t>Cobertura c/ telha de chapa metálica galvanizada trapezoidal de 0,50 mm, inclusive cumeeira</t>
  </si>
  <si>
    <t>72105 (proporcional)</t>
  </si>
  <si>
    <t>Pintura de piso com tinta acrilica</t>
  </si>
  <si>
    <t>Demarcação de faixas com tinta acrilica</t>
  </si>
  <si>
    <t>Pintura em esmalte sintetico em estrutura do alambrado, utilizando revolver/compressor, duas demãos</t>
  </si>
  <si>
    <t>74145/1 - 74064/2</t>
  </si>
  <si>
    <t>Rufo de chapa galvanizada #24 - 15 cm</t>
  </si>
  <si>
    <t>2.2.5</t>
  </si>
  <si>
    <t>DIVERSOS</t>
  </si>
  <si>
    <t>MÊS - 3</t>
  </si>
  <si>
    <t>OBRA : COBERTURA DE QUADRA POLIESPORTIVA</t>
  </si>
  <si>
    <t>LOCAL: LOCALIDADE DE ALAGOAS - PATOS DE MINAS/MG</t>
  </si>
  <si>
    <t xml:space="preserve"> REF. : Abril/2012</t>
  </si>
  <si>
    <t>3.1</t>
  </si>
  <si>
    <t>3.2</t>
  </si>
  <si>
    <t>3.3</t>
  </si>
  <si>
    <t>3.4</t>
  </si>
  <si>
    <t>Sub Total 3</t>
  </si>
  <si>
    <t>DATA: 13/07/2012</t>
  </si>
</sst>
</file>

<file path=xl/styles.xml><?xml version="1.0" encoding="utf-8"?>
<styleSheet xmlns="http://schemas.openxmlformats.org/spreadsheetml/2006/main">
  <numFmts count="4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_(&quot;Cr$&quot;* #,##0_);_(&quot;Cr$&quot;* \(#,##0\);_(&quot;Cr$&quot;* &quot;-&quot;_);_(@_)"/>
    <numFmt numFmtId="173" formatCode="0.00_)"/>
    <numFmt numFmtId="174" formatCode="mmmm\-yy"/>
    <numFmt numFmtId="175" formatCode="_(* #,##0.0000_);_(* \(#,##0.0000\);_(* &quot;-&quot;??_);_(@_)"/>
    <numFmt numFmtId="176" formatCode="_(* #,##0.000_);_(* \(#,##0.000\);_(* &quot;-&quot;??_);_(@_)"/>
    <numFmt numFmtId="177" formatCode="_ * #,##0.0000_ ;_ * \-#,##0.0000_ ;_ * &quot;-&quot;??_ ;_ @_ 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R$ &quot;#,##0.00"/>
    <numFmt numFmtId="182" formatCode="0.000%"/>
    <numFmt numFmtId="183" formatCode="_(* #.##0.0000_);_(* \(#.##0.0000\);_(* &quot;-&quot;??_);_(@_)"/>
    <numFmt numFmtId="184" formatCode="0.0%"/>
    <numFmt numFmtId="185" formatCode="#,##0.000"/>
    <numFmt numFmtId="186" formatCode="#,##0.0000"/>
    <numFmt numFmtId="187" formatCode="0.000"/>
    <numFmt numFmtId="188" formatCode="0.0000"/>
    <numFmt numFmtId="189" formatCode="dd/mm/yy"/>
    <numFmt numFmtId="190" formatCode="0.0"/>
    <numFmt numFmtId="191" formatCode="_(* #,##0.00000_);_(* \(#,##0.00000\);_(* &quot;-&quot;??_);_(@_)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sz val="18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2" borderId="0" xfId="0" applyFill="1" applyBorder="1" applyAlignment="1">
      <alignment/>
    </xf>
    <xf numFmtId="2" fontId="11" fillId="0" borderId="0" xfId="19" applyNumberFormat="1">
      <alignment/>
      <protection/>
    </xf>
    <xf numFmtId="2" fontId="1" fillId="0" borderId="2" xfId="19" applyNumberFormat="1" applyFont="1" applyBorder="1" applyAlignment="1">
      <alignment horizontal="centerContinuous"/>
      <protection/>
    </xf>
    <xf numFmtId="2" fontId="1" fillId="0" borderId="2" xfId="19" applyNumberFormat="1" applyFont="1" applyBorder="1" applyAlignment="1">
      <alignment horizontal="center"/>
      <protection/>
    </xf>
    <xf numFmtId="2" fontId="1" fillId="2" borderId="3" xfId="19" applyNumberFormat="1" applyFont="1" applyFill="1" applyBorder="1" applyAlignment="1" applyProtection="1">
      <alignment horizontal="centerContinuous"/>
      <protection locked="0"/>
    </xf>
    <xf numFmtId="2" fontId="1" fillId="2" borderId="4" xfId="19" applyNumberFormat="1" applyFont="1" applyFill="1" applyBorder="1" applyAlignment="1">
      <alignment horizontal="centerContinuous"/>
      <protection/>
    </xf>
    <xf numFmtId="2" fontId="1" fillId="0" borderId="5" xfId="19" applyNumberFormat="1" applyFont="1" applyBorder="1" applyAlignment="1">
      <alignment horizontal="centerContinuous"/>
      <protection/>
    </xf>
    <xf numFmtId="2" fontId="1" fillId="0" borderId="5" xfId="19" applyNumberFormat="1" applyFont="1" applyBorder="1" applyAlignment="1">
      <alignment horizontal="center"/>
      <protection/>
    </xf>
    <xf numFmtId="2" fontId="1" fillId="2" borderId="6" xfId="19" applyNumberFormat="1" applyFont="1" applyFill="1" applyBorder="1" applyAlignment="1">
      <alignment horizontal="centerContinuous"/>
      <protection/>
    </xf>
    <xf numFmtId="2" fontId="0" fillId="2" borderId="1" xfId="19" applyNumberFormat="1" applyFont="1" applyFill="1" applyBorder="1" applyProtection="1">
      <alignment/>
      <protection locked="0"/>
    </xf>
    <xf numFmtId="2" fontId="0" fillId="2" borderId="1" xfId="19" applyNumberFormat="1" applyFont="1" applyFill="1" applyBorder="1">
      <alignment/>
      <protection/>
    </xf>
    <xf numFmtId="1" fontId="0" fillId="3" borderId="0" xfId="19" applyNumberFormat="1" applyFont="1" applyFill="1" applyBorder="1" applyAlignment="1">
      <alignment horizontal="center"/>
      <protection/>
    </xf>
    <xf numFmtId="2" fontId="0" fillId="3" borderId="0" xfId="19" applyNumberFormat="1" applyFont="1" applyFill="1" applyBorder="1">
      <alignment/>
      <protection/>
    </xf>
    <xf numFmtId="167" fontId="0" fillId="3" borderId="0" xfId="19" applyNumberFormat="1" applyFont="1" applyFill="1" applyBorder="1" applyAlignment="1">
      <alignment horizontal="right"/>
      <protection/>
    </xf>
    <xf numFmtId="2" fontId="0" fillId="3" borderId="0" xfId="19" applyNumberFormat="1" applyFont="1" applyFill="1" applyBorder="1" applyAlignment="1">
      <alignment horizontal="center"/>
      <protection/>
    </xf>
    <xf numFmtId="2" fontId="0" fillId="2" borderId="0" xfId="19" applyNumberFormat="1" applyFont="1" applyFill="1" applyBorder="1" applyProtection="1">
      <alignment/>
      <protection locked="0"/>
    </xf>
    <xf numFmtId="2" fontId="0" fillId="2" borderId="0" xfId="19" applyNumberFormat="1" applyFont="1" applyFill="1" applyBorder="1">
      <alignment/>
      <protection/>
    </xf>
    <xf numFmtId="9" fontId="1" fillId="4" borderId="7" xfId="20" applyFont="1" applyFill="1" applyBorder="1" applyAlignment="1">
      <alignment/>
    </xf>
    <xf numFmtId="171" fontId="0" fillId="4" borderId="8" xfId="21" applyFont="1" applyFill="1" applyBorder="1" applyAlignment="1">
      <alignment horizontal="centerContinuous"/>
    </xf>
    <xf numFmtId="2" fontId="0" fillId="2" borderId="0" xfId="19" applyNumberFormat="1" applyFont="1" applyFill="1">
      <alignment/>
      <protection/>
    </xf>
    <xf numFmtId="2" fontId="0" fillId="2" borderId="0" xfId="19" applyNumberFormat="1" applyFont="1" applyFill="1" applyAlignment="1">
      <alignment horizontal="center"/>
      <protection/>
    </xf>
    <xf numFmtId="2" fontId="11" fillId="0" borderId="0" xfId="19" applyNumberFormat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0" fontId="0" fillId="2" borderId="14" xfId="20" applyNumberFormat="1" applyFill="1" applyBorder="1" applyAlignment="1">
      <alignment/>
    </xf>
    <xf numFmtId="0" fontId="7" fillId="0" borderId="0" xfId="0" applyFont="1" applyBorder="1" applyAlignment="1">
      <alignment/>
    </xf>
    <xf numFmtId="176" fontId="13" fillId="0" borderId="1" xfId="21" applyNumberFormat="1" applyFont="1" applyBorder="1" applyAlignment="1">
      <alignment/>
    </xf>
    <xf numFmtId="10" fontId="0" fillId="0" borderId="0" xfId="20" applyNumberFormat="1" applyBorder="1" applyAlignment="1">
      <alignment/>
    </xf>
    <xf numFmtId="0" fontId="0" fillId="0" borderId="12" xfId="0" applyBorder="1" applyAlignment="1">
      <alignment/>
    </xf>
    <xf numFmtId="10" fontId="0" fillId="0" borderId="14" xfId="20" applyNumberFormat="1" applyBorder="1" applyAlignment="1">
      <alignment/>
    </xf>
    <xf numFmtId="10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 applyProtection="1">
      <alignment/>
      <protection/>
    </xf>
    <xf numFmtId="170" fontId="14" fillId="2" borderId="18" xfId="17" applyFont="1" applyFill="1" applyBorder="1" applyAlignment="1" applyProtection="1">
      <alignment vertical="center"/>
      <protection/>
    </xf>
    <xf numFmtId="170" fontId="14" fillId="2" borderId="19" xfId="17" applyFont="1" applyFill="1" applyBorder="1" applyAlignment="1" applyProtection="1">
      <alignment horizontal="left" vertical="center"/>
      <protection/>
    </xf>
    <xf numFmtId="170" fontId="14" fillId="2" borderId="18" xfId="17" applyFont="1" applyFill="1" applyBorder="1" applyAlignment="1" applyProtection="1">
      <alignment horizontal="left" vertical="center"/>
      <protection/>
    </xf>
    <xf numFmtId="170" fontId="14" fillId="2" borderId="20" xfId="17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170" fontId="4" fillId="2" borderId="1" xfId="17" applyFont="1" applyFill="1" applyBorder="1" applyAlignment="1" applyProtection="1">
      <alignment vertical="center"/>
      <protection/>
    </xf>
    <xf numFmtId="170" fontId="4" fillId="2" borderId="19" xfId="17" applyFont="1" applyFill="1" applyBorder="1" applyAlignment="1" applyProtection="1">
      <alignment vertical="center"/>
      <protection/>
    </xf>
    <xf numFmtId="170" fontId="4" fillId="2" borderId="18" xfId="17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4" fontId="14" fillId="2" borderId="19" xfId="0" applyNumberFormat="1" applyFont="1" applyFill="1" applyBorder="1" applyAlignment="1" applyProtection="1">
      <alignment vertical="center"/>
      <protection/>
    </xf>
    <xf numFmtId="4" fontId="14" fillId="2" borderId="20" xfId="0" applyNumberFormat="1" applyFont="1" applyFill="1" applyBorder="1" applyAlignment="1" applyProtection="1">
      <alignment vertical="center"/>
      <protection/>
    </xf>
    <xf numFmtId="4" fontId="14" fillId="2" borderId="18" xfId="0" applyNumberFormat="1" applyFont="1" applyFill="1" applyBorder="1" applyAlignment="1" applyProtection="1">
      <alignment vertical="center"/>
      <protection/>
    </xf>
    <xf numFmtId="4" fontId="14" fillId="2" borderId="3" xfId="0" applyNumberFormat="1" applyFont="1" applyFill="1" applyBorder="1" applyAlignment="1" applyProtection="1">
      <alignment/>
      <protection/>
    </xf>
    <xf numFmtId="4" fontId="14" fillId="2" borderId="21" xfId="0" applyNumberFormat="1" applyFont="1" applyFill="1" applyBorder="1" applyAlignment="1" applyProtection="1">
      <alignment/>
      <protection/>
    </xf>
    <xf numFmtId="4" fontId="14" fillId="2" borderId="0" xfId="0" applyNumberFormat="1" applyFont="1" applyFill="1" applyBorder="1" applyAlignment="1" applyProtection="1">
      <alignment/>
      <protection/>
    </xf>
    <xf numFmtId="4" fontId="14" fillId="2" borderId="21" xfId="0" applyNumberFormat="1" applyFont="1" applyFill="1" applyBorder="1" applyAlignment="1" applyProtection="1">
      <alignment horizontal="right"/>
      <protection/>
    </xf>
    <xf numFmtId="189" fontId="14" fillId="2" borderId="21" xfId="0" applyNumberFormat="1" applyFont="1" applyFill="1" applyBorder="1" applyAlignment="1" applyProtection="1">
      <alignment/>
      <protection/>
    </xf>
    <xf numFmtId="14" fontId="9" fillId="2" borderId="21" xfId="20" applyNumberFormat="1" applyFont="1" applyFill="1" applyBorder="1" applyAlignment="1">
      <alignment/>
    </xf>
    <xf numFmtId="10" fontId="9" fillId="2" borderId="21" xfId="20" applyNumberFormat="1" applyFont="1" applyFill="1" applyBorder="1" applyAlignment="1">
      <alignment/>
    </xf>
    <xf numFmtId="10" fontId="9" fillId="2" borderId="4" xfId="20" applyNumberFormat="1" applyFont="1" applyFill="1" applyBorder="1" applyAlignment="1">
      <alignment/>
    </xf>
    <xf numFmtId="2" fontId="0" fillId="0" borderId="6" xfId="19" applyNumberFormat="1" applyFont="1" applyBorder="1">
      <alignment/>
      <protection/>
    </xf>
    <xf numFmtId="2" fontId="0" fillId="0" borderId="3" xfId="19" applyNumberFormat="1" applyFont="1" applyBorder="1">
      <alignment/>
      <protection/>
    </xf>
    <xf numFmtId="2" fontId="0" fillId="0" borderId="4" xfId="19" applyNumberFormat="1" applyFont="1" applyBorder="1">
      <alignment/>
      <protection/>
    </xf>
    <xf numFmtId="2" fontId="0" fillId="0" borderId="4" xfId="19" applyNumberFormat="1" applyFont="1" applyBorder="1" applyAlignment="1">
      <alignment horizontal="center"/>
      <protection/>
    </xf>
    <xf numFmtId="2" fontId="0" fillId="0" borderId="0" xfId="19" applyNumberFormat="1" applyFont="1">
      <alignment/>
      <protection/>
    </xf>
    <xf numFmtId="2" fontId="1" fillId="4" borderId="3" xfId="19" applyNumberFormat="1" applyFont="1" applyFill="1" applyBorder="1" applyAlignment="1" applyProtection="1">
      <alignment horizontal="centerContinuous"/>
      <protection locked="0"/>
    </xf>
    <xf numFmtId="2" fontId="1" fillId="4" borderId="4" xfId="19" applyNumberFormat="1" applyFont="1" applyFill="1" applyBorder="1" applyAlignment="1">
      <alignment horizontal="centerContinuous"/>
      <protection/>
    </xf>
    <xf numFmtId="2" fontId="1" fillId="0" borderId="22" xfId="19" applyNumberFormat="1" applyFont="1" applyBorder="1" applyAlignment="1">
      <alignment horizontal="centerContinuous"/>
      <protection/>
    </xf>
    <xf numFmtId="2" fontId="1" fillId="4" borderId="6" xfId="19" applyNumberFormat="1" applyFont="1" applyFill="1" applyBorder="1" applyAlignment="1">
      <alignment horizontal="centerContinuous"/>
      <protection/>
    </xf>
    <xf numFmtId="2" fontId="1" fillId="2" borderId="1" xfId="19" applyNumberFormat="1" applyFont="1" applyFill="1" applyBorder="1" applyAlignment="1">
      <alignment horizontal="centerContinuous"/>
      <protection/>
    </xf>
    <xf numFmtId="1" fontId="0" fillId="0" borderId="23" xfId="19" applyNumberFormat="1" applyFont="1" applyBorder="1" applyAlignment="1">
      <alignment horizontal="center"/>
      <protection/>
    </xf>
    <xf numFmtId="171" fontId="0" fillId="0" borderId="23" xfId="21" applyFont="1" applyBorder="1" applyAlignment="1">
      <alignment horizontal="centerContinuous"/>
    </xf>
    <xf numFmtId="10" fontId="0" fillId="0" borderId="23" xfId="20" applyNumberFormat="1" applyFont="1" applyBorder="1" applyAlignment="1">
      <alignment horizontal="center"/>
    </xf>
    <xf numFmtId="2" fontId="0" fillId="2" borderId="23" xfId="19" applyNumberFormat="1" applyFont="1" applyFill="1" applyBorder="1" applyProtection="1">
      <alignment/>
      <protection locked="0"/>
    </xf>
    <xf numFmtId="2" fontId="0" fillId="2" borderId="23" xfId="19" applyNumberFormat="1" applyFont="1" applyFill="1" applyBorder="1">
      <alignment/>
      <protection/>
    </xf>
    <xf numFmtId="2" fontId="0" fillId="4" borderId="6" xfId="19" applyNumberFormat="1" applyFont="1" applyFill="1" applyBorder="1" applyAlignment="1">
      <alignment horizontal="centerContinuous"/>
      <protection/>
    </xf>
    <xf numFmtId="1" fontId="0" fillId="0" borderId="1" xfId="19" applyNumberFormat="1" applyFont="1" applyBorder="1" applyAlignment="1">
      <alignment horizontal="center"/>
      <protection/>
    </xf>
    <xf numFmtId="171" fontId="0" fillId="0" borderId="1" xfId="21" applyFont="1" applyBorder="1" applyAlignment="1">
      <alignment horizontal="centerContinuous"/>
    </xf>
    <xf numFmtId="2" fontId="0" fillId="4" borderId="0" xfId="19" applyNumberFormat="1" applyFont="1" applyFill="1" applyBorder="1" applyProtection="1">
      <alignment/>
      <protection locked="0"/>
    </xf>
    <xf numFmtId="2" fontId="0" fillId="4" borderId="0" xfId="19" applyNumberFormat="1" applyFont="1" applyFill="1" applyBorder="1">
      <alignment/>
      <protection/>
    </xf>
    <xf numFmtId="4" fontId="1" fillId="2" borderId="1" xfId="19" applyNumberFormat="1" applyFont="1" applyFill="1" applyBorder="1">
      <alignment/>
      <protection/>
    </xf>
    <xf numFmtId="9" fontId="1" fillId="2" borderId="1" xfId="20" applyFont="1" applyFill="1" applyBorder="1" applyAlignment="1">
      <alignment/>
    </xf>
    <xf numFmtId="10" fontId="0" fillId="2" borderId="1" xfId="20" applyNumberFormat="1" applyFont="1" applyFill="1" applyBorder="1" applyAlignment="1">
      <alignment horizontal="centerContinuous"/>
    </xf>
    <xf numFmtId="171" fontId="1" fillId="0" borderId="1" xfId="21" applyFont="1" applyBorder="1" applyAlignment="1">
      <alignment vertical="center"/>
    </xf>
    <xf numFmtId="2" fontId="0" fillId="0" borderId="1" xfId="19" applyNumberFormat="1" applyFont="1" applyBorder="1" applyAlignment="1">
      <alignment horizontal="center" vertical="center"/>
      <protection/>
    </xf>
    <xf numFmtId="2" fontId="0" fillId="0" borderId="1" xfId="19" applyNumberFormat="1" applyFont="1" applyBorder="1" applyAlignment="1">
      <alignment horizontal="centerContinuous"/>
      <protection/>
    </xf>
    <xf numFmtId="2" fontId="0" fillId="0" borderId="1" xfId="19" applyNumberFormat="1" applyFont="1" applyBorder="1" applyAlignment="1">
      <alignment horizontal="center"/>
      <protection/>
    </xf>
    <xf numFmtId="2" fontId="0" fillId="2" borderId="1" xfId="19" applyNumberFormat="1" applyFont="1" applyFill="1" applyBorder="1" applyAlignment="1">
      <alignment horizontal="centerContinuous"/>
      <protection/>
    </xf>
    <xf numFmtId="2" fontId="0" fillId="0" borderId="1" xfId="19" applyNumberFormat="1" applyFont="1" applyBorder="1" applyAlignment="1">
      <alignment horizontal="left"/>
      <protection/>
    </xf>
    <xf numFmtId="10" fontId="1" fillId="2" borderId="1" xfId="20" applyNumberFormat="1" applyFont="1" applyFill="1" applyBorder="1" applyAlignment="1">
      <alignment/>
    </xf>
    <xf numFmtId="170" fontId="14" fillId="2" borderId="19" xfId="17" applyFont="1" applyFill="1" applyBorder="1" applyAlignment="1" applyProtection="1">
      <alignment vertical="top"/>
      <protection/>
    </xf>
    <xf numFmtId="170" fontId="14" fillId="2" borderId="18" xfId="17" applyFont="1" applyFill="1" applyBorder="1" applyAlignment="1" applyProtection="1">
      <alignment vertical="top"/>
      <protection/>
    </xf>
    <xf numFmtId="4" fontId="14" fillId="0" borderId="20" xfId="0" applyNumberFormat="1" applyFont="1" applyFill="1" applyBorder="1" applyAlignment="1" applyProtection="1">
      <alignment vertical="top"/>
      <protection/>
    </xf>
    <xf numFmtId="10" fontId="9" fillId="2" borderId="0" xfId="20" applyNumberFormat="1" applyFont="1" applyFill="1" applyBorder="1" applyAlignment="1">
      <alignment/>
    </xf>
    <xf numFmtId="4" fontId="12" fillId="0" borderId="18" xfId="0" applyNumberFormat="1" applyFont="1" applyFill="1" applyBorder="1" applyAlignment="1" applyProtection="1">
      <alignment vertical="top"/>
      <protection/>
    </xf>
    <xf numFmtId="170" fontId="14" fillId="0" borderId="19" xfId="17" applyFont="1" applyFill="1" applyBorder="1" applyAlignment="1" applyProtection="1">
      <alignment vertical="center"/>
      <protection/>
    </xf>
    <xf numFmtId="170" fontId="14" fillId="0" borderId="18" xfId="17" applyFont="1" applyFill="1" applyBorder="1" applyAlignment="1" applyProtection="1">
      <alignment vertical="center"/>
      <protection/>
    </xf>
    <xf numFmtId="170" fontId="9" fillId="0" borderId="19" xfId="17" applyFont="1" applyFill="1" applyBorder="1" applyAlignment="1" applyProtection="1">
      <alignment vertic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171" fontId="1" fillId="0" borderId="1" xfId="2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71" fontId="1" fillId="0" borderId="1" xfId="2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171" fontId="0" fillId="0" borderId="1" xfId="21" applyFont="1" applyFill="1" applyBorder="1" applyAlignment="1">
      <alignment horizontal="center"/>
    </xf>
    <xf numFmtId="171" fontId="0" fillId="0" borderId="1" xfId="2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0" fillId="0" borderId="19" xfId="0" applyFont="1" applyFill="1" applyBorder="1" applyAlignment="1">
      <alignment horizontal="left" vertical="top"/>
    </xf>
    <xf numFmtId="4" fontId="1" fillId="0" borderId="18" xfId="0" applyNumberFormat="1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/>
    </xf>
    <xf numFmtId="171" fontId="1" fillId="0" borderId="18" xfId="21" applyFont="1" applyFill="1" applyBorder="1" applyAlignment="1">
      <alignment/>
    </xf>
    <xf numFmtId="171" fontId="1" fillId="0" borderId="20" xfId="21" applyFont="1" applyFill="1" applyBorder="1" applyAlignment="1">
      <alignment/>
    </xf>
    <xf numFmtId="43" fontId="9" fillId="0" borderId="1" xfId="21" applyNumberFormat="1" applyFont="1" applyFill="1" applyBorder="1" applyAlignment="1" applyProtection="1">
      <alignment/>
      <protection/>
    </xf>
    <xf numFmtId="171" fontId="14" fillId="0" borderId="1" xfId="2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right" vertical="top"/>
    </xf>
    <xf numFmtId="171" fontId="0" fillId="2" borderId="1" xfId="21" applyFont="1" applyFill="1" applyBorder="1" applyAlignment="1" applyProtection="1">
      <alignment/>
      <protection locked="0"/>
    </xf>
    <xf numFmtId="4" fontId="8" fillId="2" borderId="19" xfId="0" applyNumberFormat="1" applyFont="1" applyFill="1" applyBorder="1" applyAlignment="1" applyProtection="1">
      <alignment horizontal="center" vertical="center"/>
      <protection/>
    </xf>
    <xf numFmtId="170" fontId="14" fillId="2" borderId="18" xfId="17" applyFont="1" applyFill="1" applyBorder="1" applyAlignment="1" applyProtection="1">
      <alignment horizontal="left" vertical="center"/>
      <protection/>
    </xf>
    <xf numFmtId="2" fontId="1" fillId="0" borderId="19" xfId="19" applyNumberFormat="1" applyFont="1" applyBorder="1" applyAlignment="1">
      <alignment horizontal="center"/>
      <protection/>
    </xf>
    <xf numFmtId="2" fontId="1" fillId="0" borderId="18" xfId="19" applyNumberFormat="1" applyFont="1" applyBorder="1" applyAlignment="1">
      <alignment horizontal="center"/>
      <protection/>
    </xf>
    <xf numFmtId="2" fontId="1" fillId="0" borderId="20" xfId="19" applyNumberFormat="1" applyFont="1" applyBorder="1" applyAlignment="1">
      <alignment horizontal="center"/>
      <protection/>
    </xf>
    <xf numFmtId="2" fontId="0" fillId="0" borderId="24" xfId="19" applyNumberFormat="1" applyFont="1" applyBorder="1" applyAlignment="1">
      <alignment horizontal="left"/>
      <protection/>
    </xf>
    <xf numFmtId="2" fontId="0" fillId="0" borderId="25" xfId="19" applyNumberFormat="1" applyFont="1" applyBorder="1" applyAlignment="1">
      <alignment horizontal="left"/>
      <protection/>
    </xf>
    <xf numFmtId="170" fontId="14" fillId="2" borderId="19" xfId="17" applyFont="1" applyFill="1" applyBorder="1" applyAlignment="1" applyProtection="1">
      <alignment horizontal="left" vertical="center"/>
      <protection/>
    </xf>
    <xf numFmtId="170" fontId="14" fillId="0" borderId="19" xfId="17" applyFont="1" applyFill="1" applyBorder="1" applyAlignment="1" applyProtection="1">
      <alignment horizontal="center" vertical="center"/>
      <protection/>
    </xf>
    <xf numFmtId="170" fontId="14" fillId="0" borderId="20" xfId="17" applyFont="1" applyFill="1" applyBorder="1" applyAlignment="1" applyProtection="1">
      <alignment horizontal="center" vertical="center"/>
      <protection/>
    </xf>
    <xf numFmtId="4" fontId="8" fillId="0" borderId="1" xfId="0" applyNumberFormat="1" applyFont="1" applyFill="1" applyBorder="1" applyAlignment="1" applyProtection="1">
      <alignment horizontal="center" vertical="top"/>
      <protection/>
    </xf>
    <xf numFmtId="170" fontId="4" fillId="0" borderId="19" xfId="17" applyFont="1" applyFill="1" applyBorder="1" applyAlignment="1" applyProtection="1">
      <alignment horizontal="left" vertical="center"/>
      <protection/>
    </xf>
    <xf numFmtId="170" fontId="4" fillId="0" borderId="18" xfId="17" applyFont="1" applyFill="1" applyBorder="1" applyAlignment="1" applyProtection="1">
      <alignment horizontal="left" vertical="center"/>
      <protection/>
    </xf>
    <xf numFmtId="170" fontId="4" fillId="0" borderId="20" xfId="17" applyFont="1" applyFill="1" applyBorder="1" applyAlignment="1" applyProtection="1">
      <alignment horizontal="left" vertical="center"/>
      <protection/>
    </xf>
    <xf numFmtId="170" fontId="14" fillId="0" borderId="19" xfId="17" applyFont="1" applyFill="1" applyBorder="1" applyAlignment="1" applyProtection="1">
      <alignment horizontal="left" vertical="center"/>
      <protection/>
    </xf>
    <xf numFmtId="170" fontId="14" fillId="0" borderId="18" xfId="17" applyFont="1" applyFill="1" applyBorder="1" applyAlignment="1" applyProtection="1">
      <alignment horizontal="left" vertical="center"/>
      <protection/>
    </xf>
    <xf numFmtId="170" fontId="14" fillId="0" borderId="20" xfId="17" applyFont="1" applyFill="1" applyBorder="1" applyAlignment="1" applyProtection="1">
      <alignment horizontal="left" vertical="center"/>
      <protection/>
    </xf>
    <xf numFmtId="170" fontId="14" fillId="0" borderId="18" xfId="17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horizontal="right"/>
    </xf>
    <xf numFmtId="0" fontId="1" fillId="0" borderId="1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4" fontId="1" fillId="0" borderId="19" xfId="19" applyNumberFormat="1" applyFont="1" applyBorder="1" applyAlignment="1">
      <alignment horizontal="center" vertical="center"/>
      <protection/>
    </xf>
    <xf numFmtId="4" fontId="1" fillId="0" borderId="20" xfId="19" applyNumberFormat="1" applyFont="1" applyBorder="1" applyAlignment="1">
      <alignment horizontal="center" vertical="center"/>
      <protection/>
    </xf>
    <xf numFmtId="4" fontId="1" fillId="0" borderId="1" xfId="19" applyNumberFormat="1" applyFont="1" applyBorder="1" applyAlignment="1">
      <alignment horizontal="center" vertical="center"/>
      <protection/>
    </xf>
    <xf numFmtId="2" fontId="0" fillId="0" borderId="19" xfId="19" applyNumberFormat="1" applyFont="1" applyBorder="1" applyAlignment="1">
      <alignment horizontal="left"/>
      <protection/>
    </xf>
    <xf numFmtId="2" fontId="0" fillId="0" borderId="20" xfId="19" applyNumberFormat="1" applyFont="1" applyBorder="1" applyAlignment="1">
      <alignment horizontal="left"/>
      <protection/>
    </xf>
    <xf numFmtId="2" fontId="1" fillId="0" borderId="1" xfId="19" applyNumberFormat="1" applyFont="1" applyBorder="1" applyAlignment="1">
      <alignment horizontal="center" vertical="center"/>
      <protection/>
    </xf>
    <xf numFmtId="4" fontId="8" fillId="2" borderId="18" xfId="0" applyNumberFormat="1" applyFont="1" applyFill="1" applyBorder="1" applyAlignment="1" applyProtection="1">
      <alignment horizontal="center" vertical="center"/>
      <protection/>
    </xf>
    <xf numFmtId="4" fontId="8" fillId="2" borderId="20" xfId="0" applyNumberFormat="1" applyFont="1" applyFill="1" applyBorder="1" applyAlignment="1" applyProtection="1">
      <alignment horizontal="center" vertical="center"/>
      <protection/>
    </xf>
    <xf numFmtId="4" fontId="12" fillId="2" borderId="0" xfId="0" applyNumberFormat="1" applyFont="1" applyFill="1" applyBorder="1" applyAlignment="1" applyProtection="1">
      <alignment horizontal="center" vertical="center"/>
      <protection/>
    </xf>
    <xf numFmtId="170" fontId="14" fillId="2" borderId="19" xfId="17" applyFont="1" applyFill="1" applyBorder="1" applyAlignment="1" applyProtection="1">
      <alignment horizontal="center" vertical="center"/>
      <protection/>
    </xf>
    <xf numFmtId="170" fontId="14" fillId="2" borderId="18" xfId="17" applyFont="1" applyFill="1" applyBorder="1" applyAlignment="1" applyProtection="1">
      <alignment horizontal="center" vertical="center"/>
      <protection/>
    </xf>
    <xf numFmtId="170" fontId="14" fillId="2" borderId="20" xfId="17" applyFont="1" applyFill="1" applyBorder="1" applyAlignment="1" applyProtection="1">
      <alignment horizontal="center" vertical="center"/>
      <protection/>
    </xf>
    <xf numFmtId="170" fontId="9" fillId="2" borderId="19" xfId="17" applyFont="1" applyFill="1" applyBorder="1" applyAlignment="1" applyProtection="1">
      <alignment horizontal="left" vertical="top"/>
      <protection/>
    </xf>
    <xf numFmtId="170" fontId="9" fillId="2" borderId="18" xfId="17" applyFont="1" applyFill="1" applyBorder="1" applyAlignment="1" applyProtection="1">
      <alignment horizontal="left" vertical="top"/>
      <protection/>
    </xf>
    <xf numFmtId="170" fontId="9" fillId="2" borderId="20" xfId="17" applyFont="1" applyFill="1" applyBorder="1" applyAlignment="1" applyProtection="1">
      <alignment horizontal="left" vertical="top"/>
      <protection/>
    </xf>
    <xf numFmtId="171" fontId="0" fillId="2" borderId="16" xfId="21" applyFont="1" applyFill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70" fontId="14" fillId="2" borderId="19" xfId="17" applyFont="1" applyFill="1" applyBorder="1" applyAlignment="1" applyProtection="1">
      <alignment horizontal="center" vertical="top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4" fontId="14" fillId="0" borderId="19" xfId="0" applyNumberFormat="1" applyFont="1" applyFill="1" applyBorder="1" applyAlignment="1" applyProtection="1">
      <alignment horizontal="center" vertical="top"/>
      <protection/>
    </xf>
    <xf numFmtId="4" fontId="14" fillId="0" borderId="18" xfId="0" applyNumberFormat="1" applyFont="1" applyFill="1" applyBorder="1" applyAlignment="1" applyProtection="1">
      <alignment horizontal="center" vertical="top"/>
      <protection/>
    </xf>
    <xf numFmtId="4" fontId="14" fillId="0" borderId="20" xfId="0" applyNumberFormat="1" applyFont="1" applyFill="1" applyBorder="1" applyAlignment="1" applyProtection="1">
      <alignment horizontal="center" vertical="top"/>
      <protection/>
    </xf>
    <xf numFmtId="170" fontId="14" fillId="2" borderId="19" xfId="17" applyFont="1" applyFill="1" applyBorder="1" applyAlignment="1" applyProtection="1">
      <alignment horizontal="left" vertical="top"/>
      <protection/>
    </xf>
    <xf numFmtId="170" fontId="14" fillId="2" borderId="18" xfId="17" applyFont="1" applyFill="1" applyBorder="1" applyAlignment="1" applyProtection="1">
      <alignment horizontal="left" vertical="top"/>
      <protection/>
    </xf>
    <xf numFmtId="170" fontId="14" fillId="2" borderId="20" xfId="17" applyFont="1" applyFill="1" applyBorder="1" applyAlignment="1" applyProtection="1">
      <alignment horizontal="left" vertical="top"/>
      <protection/>
    </xf>
    <xf numFmtId="4" fontId="8" fillId="2" borderId="19" xfId="0" applyNumberFormat="1" applyFont="1" applyFill="1" applyBorder="1" applyAlignment="1" applyProtection="1">
      <alignment horizontal="center" vertical="top"/>
      <protection/>
    </xf>
    <xf numFmtId="4" fontId="8" fillId="2" borderId="18" xfId="0" applyNumberFormat="1" applyFont="1" applyFill="1" applyBorder="1" applyAlignment="1" applyProtection="1">
      <alignment horizontal="center" vertical="top"/>
      <protection/>
    </xf>
    <xf numFmtId="4" fontId="8" fillId="2" borderId="20" xfId="0" applyNumberFormat="1" applyFont="1" applyFill="1" applyBorder="1" applyAlignment="1" applyProtection="1">
      <alignment horizontal="center" vertical="top"/>
      <protection/>
    </xf>
    <xf numFmtId="4" fontId="12" fillId="2" borderId="18" xfId="0" applyNumberFormat="1" applyFont="1" applyFill="1" applyBorder="1" applyAlignment="1" applyProtection="1">
      <alignment horizontal="center" vertical="top"/>
      <protection/>
    </xf>
    <xf numFmtId="10" fontId="9" fillId="0" borderId="20" xfId="2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 applyProtection="1">
      <alignment horizontal="center" vertical="top"/>
      <protection locked="0"/>
    </xf>
    <xf numFmtId="4" fontId="12" fillId="0" borderId="0" xfId="0" applyNumberFormat="1" applyFont="1" applyFill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/>
      <protection locked="0"/>
    </xf>
    <xf numFmtId="0" fontId="8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Alignment="1" applyProtection="1">
      <alignment horizontal="center" vertical="top"/>
      <protection locked="0"/>
    </xf>
    <xf numFmtId="4" fontId="12" fillId="2" borderId="0" xfId="0" applyNumberFormat="1" applyFont="1" applyFill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0" fontId="0" fillId="2" borderId="14" xfId="20" applyNumberFormat="1" applyFill="1" applyBorder="1" applyAlignment="1" applyProtection="1">
      <alignment/>
      <protection locked="0"/>
    </xf>
    <xf numFmtId="4" fontId="9" fillId="2" borderId="0" xfId="0" applyNumberFormat="1" applyFont="1" applyFill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center"/>
      <protection locked="0"/>
    </xf>
  </cellXfs>
  <cellStyles count="9">
    <cellStyle name="Normal" xfId="0"/>
    <cellStyle name="Hyperlink" xfId="15"/>
    <cellStyle name="Followed Hyperlink" xfId="16"/>
    <cellStyle name="Currency" xfId="17"/>
    <cellStyle name="Moeda [0]_Especificações FL 01, 03 e 04 " xfId="18"/>
    <cellStyle name="Normal_Plan1" xfId="19"/>
    <cellStyle name="Percent" xfId="20"/>
    <cellStyle name="Comma" xfId="21"/>
    <cellStyle name="Separador de milhares [0]_Especificações FL 01, 03 e 04 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504825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504825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104775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75" zoomScaleNormal="75" workbookViewId="0" topLeftCell="A1">
      <selection activeCell="A2" sqref="A2:I2"/>
    </sheetView>
  </sheetViews>
  <sheetFormatPr defaultColWidth="9.140625" defaultRowHeight="12.75"/>
  <cols>
    <col min="1" max="1" width="18.28125" style="118" customWidth="1"/>
    <col min="2" max="2" width="7.421875" style="118" customWidth="1"/>
    <col min="3" max="3" width="58.7109375" style="118" customWidth="1"/>
    <col min="4" max="4" width="11.421875" style="137" customWidth="1"/>
    <col min="5" max="6" width="10.7109375" style="118" customWidth="1"/>
    <col min="7" max="7" width="14.7109375" style="118" customWidth="1"/>
    <col min="8" max="8" width="10.7109375" style="118" customWidth="1"/>
    <col min="9" max="9" width="14.7109375" style="118" customWidth="1"/>
    <col min="10" max="16384" width="9.140625" style="118" customWidth="1"/>
  </cols>
  <sheetData>
    <row r="1" spans="1:9" s="136" customFormat="1" ht="23.25">
      <c r="A1" s="204"/>
      <c r="B1" s="204"/>
      <c r="C1" s="204"/>
      <c r="D1" s="204"/>
      <c r="E1" s="204"/>
      <c r="F1" s="204"/>
      <c r="G1" s="204"/>
      <c r="H1" s="204"/>
      <c r="I1" s="204"/>
    </row>
    <row r="2" spans="1:9" s="136" customFormat="1" ht="18">
      <c r="A2" s="205"/>
      <c r="B2" s="205"/>
      <c r="C2" s="205"/>
      <c r="D2" s="205"/>
      <c r="E2" s="205"/>
      <c r="F2" s="205"/>
      <c r="G2" s="205"/>
      <c r="H2" s="205"/>
      <c r="I2" s="205"/>
    </row>
    <row r="3" spans="1:9" s="136" customFormat="1" ht="23.25">
      <c r="A3" s="206"/>
      <c r="B3" s="206"/>
      <c r="C3" s="206"/>
      <c r="D3" s="206"/>
      <c r="E3" s="206"/>
      <c r="F3" s="206"/>
      <c r="G3" s="206"/>
      <c r="H3" s="207"/>
      <c r="I3" s="207"/>
    </row>
    <row r="4" spans="1:9" s="136" customFormat="1" ht="23.25">
      <c r="A4" s="154" t="s">
        <v>70</v>
      </c>
      <c r="B4" s="154"/>
      <c r="C4" s="154"/>
      <c r="D4" s="154"/>
      <c r="E4" s="154"/>
      <c r="F4" s="154"/>
      <c r="G4" s="154"/>
      <c r="H4" s="154"/>
      <c r="I4" s="154"/>
    </row>
    <row r="5" spans="1:9" s="136" customFormat="1" ht="6" customHeight="1">
      <c r="A5" s="99"/>
      <c r="B5" s="99"/>
      <c r="C5" s="99"/>
      <c r="D5" s="99"/>
      <c r="E5" s="99"/>
      <c r="F5" s="99"/>
      <c r="G5" s="99"/>
      <c r="H5" s="99"/>
      <c r="I5" s="99"/>
    </row>
    <row r="6" spans="1:9" s="136" customFormat="1" ht="18">
      <c r="A6" s="155" t="s">
        <v>117</v>
      </c>
      <c r="B6" s="156"/>
      <c r="C6" s="156"/>
      <c r="D6" s="156"/>
      <c r="E6" s="156"/>
      <c r="F6" s="156"/>
      <c r="G6" s="156"/>
      <c r="H6" s="156"/>
      <c r="I6" s="157"/>
    </row>
    <row r="7" spans="1:9" s="136" customFormat="1" ht="15">
      <c r="A7" s="158" t="s">
        <v>118</v>
      </c>
      <c r="B7" s="159"/>
      <c r="C7" s="159"/>
      <c r="D7" s="159"/>
      <c r="E7" s="159"/>
      <c r="F7" s="159"/>
      <c r="G7" s="159"/>
      <c r="H7" s="159"/>
      <c r="I7" s="160"/>
    </row>
    <row r="8" spans="1:9" s="136" customFormat="1" ht="15">
      <c r="A8" s="158" t="s">
        <v>71</v>
      </c>
      <c r="B8" s="159"/>
      <c r="C8" s="159"/>
      <c r="D8" s="159"/>
      <c r="E8" s="160"/>
      <c r="F8" s="152" t="s">
        <v>72</v>
      </c>
      <c r="G8" s="161"/>
      <c r="H8" s="161"/>
      <c r="I8" s="153"/>
    </row>
    <row r="9" spans="1:9" s="136" customFormat="1" ht="15.75">
      <c r="A9" s="100" t="s">
        <v>87</v>
      </c>
      <c r="B9" s="101"/>
      <c r="C9" s="101"/>
      <c r="D9" s="100" t="s">
        <v>119</v>
      </c>
      <c r="E9" s="101"/>
      <c r="F9" s="152" t="s">
        <v>125</v>
      </c>
      <c r="G9" s="153"/>
      <c r="H9" s="102" t="s">
        <v>99</v>
      </c>
      <c r="I9" s="203">
        <v>0.25</v>
      </c>
    </row>
    <row r="10" ht="4.5" customHeight="1"/>
    <row r="11" spans="1:9" ht="12.75">
      <c r="A11" s="103" t="s">
        <v>73</v>
      </c>
      <c r="B11" s="167" t="s">
        <v>1</v>
      </c>
      <c r="C11" s="167" t="s">
        <v>13</v>
      </c>
      <c r="D11" s="167" t="s">
        <v>7</v>
      </c>
      <c r="E11" s="167" t="s">
        <v>6</v>
      </c>
      <c r="F11" s="169" t="s">
        <v>74</v>
      </c>
      <c r="G11" s="170"/>
      <c r="H11" s="163" t="s">
        <v>75</v>
      </c>
      <c r="I11" s="163"/>
    </row>
    <row r="12" spans="1:9" ht="12.75">
      <c r="A12" s="105" t="s">
        <v>24</v>
      </c>
      <c r="B12" s="168"/>
      <c r="C12" s="168"/>
      <c r="D12" s="168"/>
      <c r="E12" s="168"/>
      <c r="F12" s="106" t="s">
        <v>76</v>
      </c>
      <c r="G12" s="104" t="s">
        <v>3</v>
      </c>
      <c r="H12" s="106" t="s">
        <v>76</v>
      </c>
      <c r="I12" s="104" t="s">
        <v>3</v>
      </c>
    </row>
    <row r="13" ht="4.5" customHeight="1"/>
    <row r="14" spans="1:9" ht="12.75">
      <c r="A14" s="107"/>
      <c r="B14" s="107">
        <v>1</v>
      </c>
      <c r="C14" s="108" t="s">
        <v>25</v>
      </c>
      <c r="D14" s="109"/>
      <c r="E14" s="109"/>
      <c r="F14" s="110"/>
      <c r="G14" s="110"/>
      <c r="H14" s="110"/>
      <c r="I14" s="111"/>
    </row>
    <row r="15" spans="1:9" ht="25.5">
      <c r="A15" s="112" t="s">
        <v>20</v>
      </c>
      <c r="B15" s="113" t="s">
        <v>0</v>
      </c>
      <c r="C15" s="114" t="s">
        <v>19</v>
      </c>
      <c r="D15" s="115" t="s">
        <v>4</v>
      </c>
      <c r="E15" s="116">
        <v>4.5</v>
      </c>
      <c r="F15" s="117">
        <v>231.06</v>
      </c>
      <c r="G15" s="117">
        <f>F15*E15</f>
        <v>1039.77</v>
      </c>
      <c r="H15" s="117">
        <f>F15*$I$9+F15</f>
        <v>288.825</v>
      </c>
      <c r="I15" s="117">
        <f>H15*E15</f>
        <v>1299.7124999999999</v>
      </c>
    </row>
    <row r="16" spans="1:9" ht="12.75">
      <c r="A16" s="119"/>
      <c r="B16" s="112"/>
      <c r="C16" s="120" t="s">
        <v>77</v>
      </c>
      <c r="D16" s="115"/>
      <c r="E16" s="116"/>
      <c r="F16" s="117"/>
      <c r="G16" s="110">
        <f>SUM(G15:G15)</f>
        <v>1039.77</v>
      </c>
      <c r="H16" s="117"/>
      <c r="I16" s="110">
        <f>SUM(I15:I15)</f>
        <v>1299.7124999999999</v>
      </c>
    </row>
    <row r="17" spans="1:9" ht="12.75">
      <c r="A17" s="119"/>
      <c r="B17" s="112"/>
      <c r="C17" s="115"/>
      <c r="D17" s="115"/>
      <c r="E17" s="115"/>
      <c r="F17" s="117"/>
      <c r="G17" s="117"/>
      <c r="H17" s="117"/>
      <c r="I17" s="121"/>
    </row>
    <row r="18" spans="1:9" ht="12.75">
      <c r="A18" s="119"/>
      <c r="B18" s="122">
        <v>2</v>
      </c>
      <c r="C18" s="108" t="s">
        <v>2</v>
      </c>
      <c r="D18" s="115"/>
      <c r="E18" s="115"/>
      <c r="F18" s="117"/>
      <c r="G18" s="117"/>
      <c r="H18" s="117"/>
      <c r="I18" s="121"/>
    </row>
    <row r="19" spans="1:9" ht="12.75">
      <c r="A19" s="112"/>
      <c r="B19" s="123" t="s">
        <v>11</v>
      </c>
      <c r="C19" s="121" t="s">
        <v>10</v>
      </c>
      <c r="D19" s="115"/>
      <c r="E19" s="121"/>
      <c r="F19" s="117"/>
      <c r="G19" s="117"/>
      <c r="H19" s="117"/>
      <c r="I19" s="117"/>
    </row>
    <row r="20" spans="1:9" ht="12.75">
      <c r="A20" s="112">
        <v>6430</v>
      </c>
      <c r="B20" s="113" t="s">
        <v>88</v>
      </c>
      <c r="C20" s="121" t="s">
        <v>12</v>
      </c>
      <c r="D20" s="115" t="s">
        <v>8</v>
      </c>
      <c r="E20" s="117">
        <v>29.29</v>
      </c>
      <c r="F20" s="117">
        <v>20.55</v>
      </c>
      <c r="G20" s="117">
        <f aca="true" t="shared" si="0" ref="G20:G29">F20*E20</f>
        <v>601.9095</v>
      </c>
      <c r="H20" s="117">
        <f aca="true" t="shared" si="1" ref="H20:H29">F20*$I$9+F20</f>
        <v>25.6875</v>
      </c>
      <c r="I20" s="117">
        <f aca="true" t="shared" si="2" ref="I20:I29">H20*E20</f>
        <v>752.386875</v>
      </c>
    </row>
    <row r="21" spans="1:9" ht="12.75">
      <c r="A21" s="112">
        <v>72819</v>
      </c>
      <c r="B21" s="113" t="s">
        <v>89</v>
      </c>
      <c r="C21" s="121" t="s">
        <v>21</v>
      </c>
      <c r="D21" s="115" t="s">
        <v>22</v>
      </c>
      <c r="E21" s="117">
        <v>140</v>
      </c>
      <c r="F21" s="117">
        <v>54.3</v>
      </c>
      <c r="G21" s="117">
        <f t="shared" si="0"/>
        <v>7602</v>
      </c>
      <c r="H21" s="117">
        <f t="shared" si="1"/>
        <v>67.875</v>
      </c>
      <c r="I21" s="117">
        <f t="shared" si="2"/>
        <v>9502.5</v>
      </c>
    </row>
    <row r="22" spans="1:9" ht="12.75">
      <c r="A22" s="112">
        <v>73733</v>
      </c>
      <c r="B22" s="113" t="s">
        <v>90</v>
      </c>
      <c r="C22" s="121" t="s">
        <v>9</v>
      </c>
      <c r="D22" s="115" t="s">
        <v>4</v>
      </c>
      <c r="E22" s="117">
        <v>41.14</v>
      </c>
      <c r="F22" s="117">
        <v>2.31</v>
      </c>
      <c r="G22" s="117">
        <f t="shared" si="0"/>
        <v>95.0334</v>
      </c>
      <c r="H22" s="117">
        <f t="shared" si="1"/>
        <v>2.8875</v>
      </c>
      <c r="I22" s="117">
        <f t="shared" si="2"/>
        <v>118.79175000000001</v>
      </c>
    </row>
    <row r="23" spans="1:9" ht="12.75">
      <c r="A23" s="112" t="s">
        <v>78</v>
      </c>
      <c r="B23" s="113" t="s">
        <v>91</v>
      </c>
      <c r="C23" s="121" t="s">
        <v>14</v>
      </c>
      <c r="D23" s="115" t="s">
        <v>4</v>
      </c>
      <c r="E23" s="117">
        <v>41.14</v>
      </c>
      <c r="F23" s="117">
        <v>20.58</v>
      </c>
      <c r="G23" s="117">
        <f t="shared" si="0"/>
        <v>846.6611999999999</v>
      </c>
      <c r="H23" s="117">
        <f t="shared" si="1"/>
        <v>25.724999999999998</v>
      </c>
      <c r="I23" s="117">
        <f t="shared" si="2"/>
        <v>1058.3265</v>
      </c>
    </row>
    <row r="24" spans="1:9" ht="12.75">
      <c r="A24" s="112">
        <v>5651</v>
      </c>
      <c r="B24" s="113" t="s">
        <v>92</v>
      </c>
      <c r="C24" s="121" t="s">
        <v>15</v>
      </c>
      <c r="D24" s="115" t="s">
        <v>4</v>
      </c>
      <c r="E24" s="117">
        <v>102</v>
      </c>
      <c r="F24" s="117">
        <v>34.32</v>
      </c>
      <c r="G24" s="117">
        <f t="shared" si="0"/>
        <v>3500.64</v>
      </c>
      <c r="H24" s="117">
        <f t="shared" si="1"/>
        <v>42.9</v>
      </c>
      <c r="I24" s="117">
        <f t="shared" si="2"/>
        <v>4375.8</v>
      </c>
    </row>
    <row r="25" spans="1:9" ht="12.75">
      <c r="A25" s="112" t="s">
        <v>23</v>
      </c>
      <c r="B25" s="113" t="s">
        <v>93</v>
      </c>
      <c r="C25" s="121" t="s">
        <v>79</v>
      </c>
      <c r="D25" s="115" t="s">
        <v>5</v>
      </c>
      <c r="E25" s="117">
        <v>282.28</v>
      </c>
      <c r="F25" s="117">
        <v>3.41</v>
      </c>
      <c r="G25" s="117">
        <f t="shared" si="0"/>
        <v>962.5748</v>
      </c>
      <c r="H25" s="117">
        <f t="shared" si="1"/>
        <v>4.2625</v>
      </c>
      <c r="I25" s="117">
        <f t="shared" si="2"/>
        <v>1203.2185</v>
      </c>
    </row>
    <row r="26" spans="1:9" ht="12.75">
      <c r="A26" s="112" t="s">
        <v>80</v>
      </c>
      <c r="B26" s="113" t="s">
        <v>94</v>
      </c>
      <c r="C26" s="121" t="s">
        <v>81</v>
      </c>
      <c r="D26" s="115" t="s">
        <v>5</v>
      </c>
      <c r="E26" s="117">
        <v>105.49</v>
      </c>
      <c r="F26" s="117">
        <v>5.78</v>
      </c>
      <c r="G26" s="117">
        <f t="shared" si="0"/>
        <v>609.7322</v>
      </c>
      <c r="H26" s="117">
        <f t="shared" si="1"/>
        <v>7.2250000000000005</v>
      </c>
      <c r="I26" s="117">
        <f t="shared" si="2"/>
        <v>762.16525</v>
      </c>
    </row>
    <row r="27" spans="1:9" ht="12.75">
      <c r="A27" s="138" t="s">
        <v>66</v>
      </c>
      <c r="B27" s="113" t="s">
        <v>95</v>
      </c>
      <c r="C27" s="121" t="s">
        <v>67</v>
      </c>
      <c r="D27" s="115" t="s">
        <v>8</v>
      </c>
      <c r="E27" s="117">
        <v>11.17</v>
      </c>
      <c r="F27" s="117">
        <v>299.75</v>
      </c>
      <c r="G27" s="117">
        <f t="shared" si="0"/>
        <v>3348.2075</v>
      </c>
      <c r="H27" s="117">
        <f t="shared" si="1"/>
        <v>374.6875</v>
      </c>
      <c r="I27" s="117">
        <f t="shared" si="2"/>
        <v>4185.259375</v>
      </c>
    </row>
    <row r="28" spans="1:9" ht="12.75">
      <c r="A28" s="138" t="s">
        <v>68</v>
      </c>
      <c r="B28" s="113" t="s">
        <v>96</v>
      </c>
      <c r="C28" s="121" t="s">
        <v>69</v>
      </c>
      <c r="D28" s="115" t="s">
        <v>8</v>
      </c>
      <c r="E28" s="117">
        <v>11.17</v>
      </c>
      <c r="F28" s="117">
        <v>55.21</v>
      </c>
      <c r="G28" s="117">
        <f t="shared" si="0"/>
        <v>616.6957</v>
      </c>
      <c r="H28" s="117">
        <f t="shared" si="1"/>
        <v>69.0125</v>
      </c>
      <c r="I28" s="117">
        <f t="shared" si="2"/>
        <v>770.869625</v>
      </c>
    </row>
    <row r="29" spans="1:9" ht="12.75">
      <c r="A29" s="112" t="s">
        <v>82</v>
      </c>
      <c r="B29" s="113" t="s">
        <v>97</v>
      </c>
      <c r="C29" s="121" t="s">
        <v>16</v>
      </c>
      <c r="D29" s="115" t="s">
        <v>8</v>
      </c>
      <c r="E29" s="117">
        <v>16.07</v>
      </c>
      <c r="F29" s="117">
        <v>14.39</v>
      </c>
      <c r="G29" s="117">
        <f t="shared" si="0"/>
        <v>231.24730000000002</v>
      </c>
      <c r="H29" s="117">
        <f t="shared" si="1"/>
        <v>17.9875</v>
      </c>
      <c r="I29" s="117">
        <f t="shared" si="2"/>
        <v>289.059125</v>
      </c>
    </row>
    <row r="30" spans="1:9" ht="12.75">
      <c r="A30" s="113"/>
      <c r="B30" s="123"/>
      <c r="C30" s="120" t="s">
        <v>98</v>
      </c>
      <c r="D30" s="109"/>
      <c r="E30" s="117"/>
      <c r="F30" s="117"/>
      <c r="G30" s="110">
        <f>SUM(G20:G29)</f>
        <v>18414.7016</v>
      </c>
      <c r="H30" s="110"/>
      <c r="I30" s="110">
        <f>SUM(I20:I29)</f>
        <v>23018.377</v>
      </c>
    </row>
    <row r="31" spans="1:9" ht="12.75">
      <c r="A31" s="123"/>
      <c r="B31" s="123"/>
      <c r="C31" s="121"/>
      <c r="D31" s="115"/>
      <c r="E31" s="117"/>
      <c r="F31" s="117"/>
      <c r="G31" s="117"/>
      <c r="H31" s="117"/>
      <c r="I31" s="117"/>
    </row>
    <row r="32" spans="1:9" ht="12.75">
      <c r="A32" s="123"/>
      <c r="B32" s="123" t="s">
        <v>18</v>
      </c>
      <c r="C32" s="121" t="s">
        <v>17</v>
      </c>
      <c r="D32" s="115"/>
      <c r="E32" s="117"/>
      <c r="F32" s="117"/>
      <c r="G32" s="117"/>
      <c r="H32" s="117"/>
      <c r="I32" s="117"/>
    </row>
    <row r="33" spans="1:9" ht="12.75">
      <c r="A33" s="139" t="s">
        <v>105</v>
      </c>
      <c r="B33" s="113" t="s">
        <v>100</v>
      </c>
      <c r="C33" s="140" t="s">
        <v>104</v>
      </c>
      <c r="D33" s="115" t="s">
        <v>5</v>
      </c>
      <c r="E33" s="117">
        <v>14957.66</v>
      </c>
      <c r="F33" s="117">
        <v>6.41</v>
      </c>
      <c r="G33" s="117">
        <f>F33*E33</f>
        <v>95878.6006</v>
      </c>
      <c r="H33" s="117">
        <f>F33*$I$9+F33</f>
        <v>8.0125</v>
      </c>
      <c r="I33" s="117">
        <f>H33*E33</f>
        <v>119848.25074999999</v>
      </c>
    </row>
    <row r="34" spans="1:9" ht="30.75" customHeight="1">
      <c r="A34" s="139" t="s">
        <v>106</v>
      </c>
      <c r="B34" s="113" t="s">
        <v>101</v>
      </c>
      <c r="C34" s="125" t="s">
        <v>107</v>
      </c>
      <c r="D34" s="115" t="s">
        <v>4</v>
      </c>
      <c r="E34" s="117">
        <v>1436.8</v>
      </c>
      <c r="F34" s="117">
        <v>29.33</v>
      </c>
      <c r="G34" s="117">
        <f>F34*E34</f>
        <v>42141.344</v>
      </c>
      <c r="H34" s="117">
        <f>F34*$I$9+F34</f>
        <v>36.662499999999994</v>
      </c>
      <c r="I34" s="117">
        <f>H34*E34</f>
        <v>52676.67999999999</v>
      </c>
    </row>
    <row r="35" spans="1:9" ht="12.75">
      <c r="A35" s="139" t="s">
        <v>108</v>
      </c>
      <c r="B35" s="113" t="s">
        <v>102</v>
      </c>
      <c r="C35" s="140" t="s">
        <v>86</v>
      </c>
      <c r="D35" s="115" t="s">
        <v>22</v>
      </c>
      <c r="E35" s="117">
        <v>70</v>
      </c>
      <c r="F35" s="117">
        <v>41.41</v>
      </c>
      <c r="G35" s="117">
        <f>F35*E35</f>
        <v>2898.7</v>
      </c>
      <c r="H35" s="117">
        <f>F35*$I$9+F35</f>
        <v>51.762499999999996</v>
      </c>
      <c r="I35" s="117">
        <f>H35*E35</f>
        <v>3623.3749999999995</v>
      </c>
    </row>
    <row r="36" spans="1:9" ht="12.75">
      <c r="A36" s="139">
        <v>72106</v>
      </c>
      <c r="B36" s="113" t="s">
        <v>114</v>
      </c>
      <c r="C36" s="140" t="s">
        <v>113</v>
      </c>
      <c r="D36" s="115" t="s">
        <v>22</v>
      </c>
      <c r="E36" s="117">
        <v>70</v>
      </c>
      <c r="F36" s="117">
        <v>14.85</v>
      </c>
      <c r="G36" s="117">
        <f>F36*E36</f>
        <v>1039.5</v>
      </c>
      <c r="H36" s="117">
        <f>F36*$I$9+F36</f>
        <v>18.5625</v>
      </c>
      <c r="I36" s="117">
        <f>H36*E36</f>
        <v>1299.375</v>
      </c>
    </row>
    <row r="37" spans="1:9" ht="12.75">
      <c r="A37" s="113"/>
      <c r="B37" s="113"/>
      <c r="C37" s="120" t="s">
        <v>103</v>
      </c>
      <c r="D37" s="109"/>
      <c r="E37" s="121"/>
      <c r="F37" s="121"/>
      <c r="G37" s="110">
        <f>SUM(G33:G36)</f>
        <v>141958.1446</v>
      </c>
      <c r="H37" s="121"/>
      <c r="I37" s="110">
        <f>SUM(I33:I36)</f>
        <v>177447.68075</v>
      </c>
    </row>
    <row r="38" spans="1:9" ht="12.75">
      <c r="A38" s="113"/>
      <c r="B38" s="113"/>
      <c r="C38" s="120" t="s">
        <v>83</v>
      </c>
      <c r="D38" s="109"/>
      <c r="E38" s="121"/>
      <c r="F38" s="121"/>
      <c r="G38" s="110">
        <f>G37+G30</f>
        <v>160372.8462</v>
      </c>
      <c r="H38" s="121"/>
      <c r="I38" s="110">
        <f>I37+I30</f>
        <v>200466.05775</v>
      </c>
    </row>
    <row r="39" spans="1:9" ht="12.75">
      <c r="A39" s="113"/>
      <c r="B39" s="113"/>
      <c r="C39" s="111"/>
      <c r="D39" s="109"/>
      <c r="E39" s="121"/>
      <c r="F39" s="121"/>
      <c r="G39" s="117"/>
      <c r="H39" s="121"/>
      <c r="I39" s="110"/>
    </row>
    <row r="40" spans="1:9" ht="12.75">
      <c r="A40" s="113"/>
      <c r="B40" s="122">
        <v>3</v>
      </c>
      <c r="C40" s="111" t="s">
        <v>115</v>
      </c>
      <c r="D40" s="109"/>
      <c r="E40" s="121"/>
      <c r="F40" s="121"/>
      <c r="G40" s="117"/>
      <c r="H40" s="121"/>
      <c r="I40" s="110"/>
    </row>
    <row r="41" spans="1:9" ht="12.75">
      <c r="A41" s="112" t="s">
        <v>43</v>
      </c>
      <c r="B41" s="141" t="s">
        <v>120</v>
      </c>
      <c r="C41" s="121" t="s">
        <v>42</v>
      </c>
      <c r="D41" s="115" t="s">
        <v>4</v>
      </c>
      <c r="E41" s="117">
        <v>190.4</v>
      </c>
      <c r="F41" s="117">
        <v>11.28</v>
      </c>
      <c r="G41" s="117">
        <f>F41*E41</f>
        <v>2147.712</v>
      </c>
      <c r="H41" s="117">
        <f>F41*$I$9+F41</f>
        <v>14.1</v>
      </c>
      <c r="I41" s="117">
        <f>H41*E41</f>
        <v>2684.64</v>
      </c>
    </row>
    <row r="42" spans="1:9" ht="12.75">
      <c r="A42" s="112" t="s">
        <v>44</v>
      </c>
      <c r="B42" s="141" t="s">
        <v>121</v>
      </c>
      <c r="C42" s="121" t="s">
        <v>109</v>
      </c>
      <c r="D42" s="115" t="s">
        <v>4</v>
      </c>
      <c r="E42" s="117">
        <v>640</v>
      </c>
      <c r="F42" s="117">
        <v>7.18</v>
      </c>
      <c r="G42" s="117">
        <f>F42*E42</f>
        <v>4595.2</v>
      </c>
      <c r="H42" s="117">
        <f>F42*$I$9+F42</f>
        <v>8.975</v>
      </c>
      <c r="I42" s="117">
        <f>H42*E42</f>
        <v>5744</v>
      </c>
    </row>
    <row r="43" spans="1:9" ht="12.75">
      <c r="A43" s="112">
        <v>41595</v>
      </c>
      <c r="B43" s="141" t="s">
        <v>122</v>
      </c>
      <c r="C43" s="121" t="s">
        <v>110</v>
      </c>
      <c r="D43" s="115" t="s">
        <v>22</v>
      </c>
      <c r="E43" s="117">
        <v>637.2</v>
      </c>
      <c r="F43" s="117">
        <v>4.89</v>
      </c>
      <c r="G43" s="117">
        <f>F43*E43</f>
        <v>3115.908</v>
      </c>
      <c r="H43" s="117">
        <f>F43*$I$9+F43</f>
        <v>6.1125</v>
      </c>
      <c r="I43" s="117">
        <f>H43*E43</f>
        <v>3894.885</v>
      </c>
    </row>
    <row r="44" spans="1:9" ht="25.5">
      <c r="A44" s="112" t="s">
        <v>112</v>
      </c>
      <c r="B44" s="141" t="s">
        <v>123</v>
      </c>
      <c r="C44" s="124" t="s">
        <v>111</v>
      </c>
      <c r="D44" s="115" t="s">
        <v>4</v>
      </c>
      <c r="E44" s="117">
        <v>275.2</v>
      </c>
      <c r="F44" s="117">
        <f>11.25-6.72</f>
        <v>4.53</v>
      </c>
      <c r="G44" s="117">
        <f>F44*E44</f>
        <v>1246.656</v>
      </c>
      <c r="H44" s="117">
        <f>F44*$I$9+F44</f>
        <v>5.6625000000000005</v>
      </c>
      <c r="I44" s="117">
        <f>H44*E44</f>
        <v>1558.3200000000002</v>
      </c>
    </row>
    <row r="45" spans="1:9" ht="12.75">
      <c r="A45" s="127"/>
      <c r="B45" s="113"/>
      <c r="C45" s="120" t="s">
        <v>124</v>
      </c>
      <c r="D45" s="109"/>
      <c r="E45" s="110"/>
      <c r="F45" s="110"/>
      <c r="G45" s="106">
        <f>SUM(G41:G44)</f>
        <v>11105.475999999999</v>
      </c>
      <c r="H45" s="106"/>
      <c r="I45" s="106">
        <f>SUM(I41:I44)</f>
        <v>13881.845</v>
      </c>
    </row>
    <row r="46" spans="1:9" ht="12.75">
      <c r="A46" s="127"/>
      <c r="B46" s="142"/>
      <c r="C46" s="128"/>
      <c r="D46" s="129"/>
      <c r="E46" s="130"/>
      <c r="F46" s="131"/>
      <c r="G46" s="106"/>
      <c r="H46" s="106"/>
      <c r="I46" s="106"/>
    </row>
    <row r="47" spans="1:9" ht="15.75">
      <c r="A47" s="164" t="s">
        <v>84</v>
      </c>
      <c r="B47" s="165"/>
      <c r="C47" s="165"/>
      <c r="D47" s="165"/>
      <c r="E47" s="165"/>
      <c r="F47" s="166"/>
      <c r="G47" s="132">
        <f>G45+G38+G16</f>
        <v>172518.09219999998</v>
      </c>
      <c r="H47" s="133"/>
      <c r="I47" s="132">
        <f>I45+I38+I16</f>
        <v>215647.61525</v>
      </c>
    </row>
    <row r="48" spans="1:9" s="126" customFormat="1" ht="12.75">
      <c r="A48" s="134"/>
      <c r="B48" s="134"/>
      <c r="C48" s="134"/>
      <c r="D48" s="134"/>
      <c r="E48" s="134"/>
      <c r="F48" s="135"/>
      <c r="G48" s="135"/>
      <c r="H48" s="162"/>
      <c r="I48" s="162"/>
    </row>
  </sheetData>
  <sheetProtection password="F751" sheet="1" objects="1" scenarios="1"/>
  <mergeCells count="16">
    <mergeCell ref="H48:I48"/>
    <mergeCell ref="H11:I11"/>
    <mergeCell ref="A47:F47"/>
    <mergeCell ref="B11:B12"/>
    <mergeCell ref="C11:C12"/>
    <mergeCell ref="D11:D12"/>
    <mergeCell ref="E11:E12"/>
    <mergeCell ref="F11:G11"/>
    <mergeCell ref="F9:G9"/>
    <mergeCell ref="A1:I1"/>
    <mergeCell ref="A2:I2"/>
    <mergeCell ref="A4:I4"/>
    <mergeCell ref="A6:I6"/>
    <mergeCell ref="A7:I7"/>
    <mergeCell ref="A8:E8"/>
    <mergeCell ref="F8:I8"/>
  </mergeCells>
  <printOptions horizontalCentered="1"/>
  <pageMargins left="0.7874015748031497" right="0.5905511811023623" top="0.7874015748031497" bottom="0.984251968503937" header="0.5118110236220472" footer="0.5118110236220472"/>
  <pageSetup horizontalDpi="600" verticalDpi="600" orientation="landscape" paperSize="9" scale="85" r:id="rId4"/>
  <headerFooter alignWithMargins="0">
    <oddFooter>&amp;CPágina &amp;P de &amp;N</oddFooter>
  </headerFooter>
  <legacyDrawing r:id="rId3"/>
  <oleObjects>
    <oleObject progId="Word.Picture.8" shapeId="317729" r:id="rId1"/>
    <oleObject progId="Word.Picture.8" shapeId="48214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="75" zoomScaleNormal="75" workbookViewId="0" topLeftCell="A1">
      <selection activeCell="I10" sqref="I10"/>
    </sheetView>
  </sheetViews>
  <sheetFormatPr defaultColWidth="9.140625" defaultRowHeight="12.75"/>
  <cols>
    <col min="1" max="1" width="6.28125" style="3" customWidth="1"/>
    <col min="2" max="3" width="20.7109375" style="3" customWidth="1"/>
    <col min="4" max="4" width="17.57421875" style="3" customWidth="1"/>
    <col min="5" max="5" width="14.140625" style="23" customWidth="1"/>
    <col min="6" max="11" width="12.7109375" style="3" customWidth="1"/>
    <col min="12" max="17" width="11.421875" style="3" hidden="1" customWidth="1"/>
    <col min="18" max="16384" width="11.421875" style="3" customWidth="1"/>
  </cols>
  <sheetData>
    <row r="1" spans="1:11" s="43" customFormat="1" ht="30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43" customFormat="1" ht="30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s="43" customFormat="1" ht="23.25">
      <c r="A3" s="210"/>
      <c r="B3" s="210"/>
      <c r="C3" s="210"/>
      <c r="D3" s="210"/>
      <c r="E3" s="210"/>
      <c r="F3" s="210"/>
      <c r="G3" s="211"/>
      <c r="H3" s="212"/>
      <c r="I3" s="211"/>
      <c r="J3" s="211"/>
      <c r="K3" s="211"/>
    </row>
    <row r="4" spans="1:11" s="43" customFormat="1" ht="23.25">
      <c r="A4" s="144" t="s">
        <v>85</v>
      </c>
      <c r="B4" s="177"/>
      <c r="C4" s="177"/>
      <c r="D4" s="177"/>
      <c r="E4" s="177"/>
      <c r="F4" s="177"/>
      <c r="G4" s="177"/>
      <c r="H4" s="177"/>
      <c r="I4" s="177"/>
      <c r="J4" s="177"/>
      <c r="K4" s="178"/>
    </row>
    <row r="5" spans="1:11" s="43" customFormat="1" ht="4.5" customHeight="1">
      <c r="A5" s="179"/>
      <c r="B5" s="179"/>
      <c r="C5" s="179"/>
      <c r="D5" s="179"/>
      <c r="E5" s="179"/>
      <c r="F5" s="179"/>
      <c r="G5" s="179"/>
      <c r="H5" s="179"/>
      <c r="I5" s="48"/>
      <c r="J5" s="48"/>
      <c r="K5" s="48"/>
    </row>
    <row r="6" spans="1:11" s="43" customFormat="1" ht="23.25" customHeight="1">
      <c r="A6" s="49" t="str">
        <f>ORÇAMENTO!A6</f>
        <v>OBRA : COBERTURA DE QUADRA POLIESPORTIVA</v>
      </c>
      <c r="B6" s="49"/>
      <c r="C6" s="50"/>
      <c r="D6" s="50"/>
      <c r="E6" s="51"/>
      <c r="F6" s="52"/>
      <c r="G6" s="52"/>
      <c r="H6" s="52"/>
      <c r="I6" s="52"/>
      <c r="J6" s="52"/>
      <c r="K6" s="53"/>
    </row>
    <row r="7" spans="1:11" s="43" customFormat="1" ht="23.25" customHeight="1">
      <c r="A7" s="45" t="str">
        <f>ORÇAMENTO!A7</f>
        <v>LOCAL: LOCALIDADE DE ALAGOAS - PATOS DE MINAS/MG</v>
      </c>
      <c r="B7" s="46"/>
      <c r="C7" s="46"/>
      <c r="D7" s="46"/>
      <c r="E7" s="46"/>
      <c r="F7" s="46"/>
      <c r="G7" s="46"/>
      <c r="H7" s="46"/>
      <c r="I7" s="46"/>
      <c r="J7" s="46"/>
      <c r="K7" s="47"/>
    </row>
    <row r="8" spans="1:11" s="43" customFormat="1" ht="23.25" customHeight="1">
      <c r="A8" s="45" t="str">
        <f>ORÇAMENTO!A8</f>
        <v>PROF. RESP.: MARIA IGNÊS SILVÉRIO                     </v>
      </c>
      <c r="B8" s="46"/>
      <c r="C8" s="46"/>
      <c r="D8" s="46"/>
      <c r="E8" s="46"/>
      <c r="F8" s="180" t="str">
        <f>ORÇAMENTO!F8</f>
        <v>CREA: MG-30.465/D</v>
      </c>
      <c r="G8" s="181"/>
      <c r="H8" s="181"/>
      <c r="I8" s="181"/>
      <c r="J8" s="181"/>
      <c r="K8" s="182"/>
    </row>
    <row r="9" spans="1:11" s="43" customFormat="1" ht="23.25" customHeight="1">
      <c r="A9" s="151" t="str">
        <f>ORÇAMENTO!A9</f>
        <v>REFERÊNCIA DE PREÇOS: TABELA SINAPI</v>
      </c>
      <c r="B9" s="145"/>
      <c r="C9" s="145"/>
      <c r="D9" s="145"/>
      <c r="E9" s="145"/>
      <c r="F9" s="54" t="str">
        <f>ORÇAMENTO!D9</f>
        <v> REF. : Abril/2012</v>
      </c>
      <c r="G9" s="44"/>
      <c r="H9" s="55"/>
      <c r="I9" s="56" t="str">
        <f>ORÇAMENTO!F9</f>
        <v>DATA: 13/07/2012</v>
      </c>
      <c r="J9" s="56"/>
      <c r="K9" s="55"/>
    </row>
    <row r="10" spans="1:11" s="43" customFormat="1" ht="6" customHeight="1">
      <c r="A10" s="57"/>
      <c r="B10" s="58"/>
      <c r="C10" s="58"/>
      <c r="D10" s="59"/>
      <c r="E10" s="60"/>
      <c r="F10" s="61"/>
      <c r="G10" s="61"/>
      <c r="H10" s="62"/>
      <c r="I10" s="62"/>
      <c r="J10" s="63"/>
      <c r="K10" s="64"/>
    </row>
    <row r="11" spans="1:11" s="69" customFormat="1" ht="12.75" customHeight="1">
      <c r="A11" s="65"/>
      <c r="B11" s="66"/>
      <c r="C11" s="67"/>
      <c r="D11" s="67"/>
      <c r="E11" s="68"/>
      <c r="F11" s="146" t="s">
        <v>26</v>
      </c>
      <c r="G11" s="147"/>
      <c r="H11" s="147"/>
      <c r="I11" s="147"/>
      <c r="J11" s="147"/>
      <c r="K11" s="148"/>
    </row>
    <row r="12" spans="1:17" s="69" customFormat="1" ht="12.75">
      <c r="A12" s="5" t="s">
        <v>1</v>
      </c>
      <c r="B12" s="4" t="s">
        <v>27</v>
      </c>
      <c r="C12" s="4"/>
      <c r="D12" s="4" t="s">
        <v>28</v>
      </c>
      <c r="E12" s="5" t="s">
        <v>29</v>
      </c>
      <c r="F12" s="6" t="s">
        <v>30</v>
      </c>
      <c r="G12" s="7"/>
      <c r="H12" s="6" t="s">
        <v>31</v>
      </c>
      <c r="I12" s="7"/>
      <c r="J12" s="6" t="s">
        <v>116</v>
      </c>
      <c r="K12" s="7"/>
      <c r="L12" s="70" t="s">
        <v>32</v>
      </c>
      <c r="M12" s="71"/>
      <c r="N12" s="70" t="s">
        <v>33</v>
      </c>
      <c r="O12" s="71"/>
      <c r="P12" s="70" t="s">
        <v>34</v>
      </c>
      <c r="Q12" s="71"/>
    </row>
    <row r="13" spans="1:17" s="69" customFormat="1" ht="12" customHeight="1">
      <c r="A13" s="5"/>
      <c r="B13" s="72" t="s">
        <v>35</v>
      </c>
      <c r="C13" s="8"/>
      <c r="D13" s="8" t="s">
        <v>36</v>
      </c>
      <c r="E13" s="9" t="s">
        <v>37</v>
      </c>
      <c r="F13" s="10" t="s">
        <v>38</v>
      </c>
      <c r="G13" s="10" t="s">
        <v>39</v>
      </c>
      <c r="H13" s="10" t="s">
        <v>38</v>
      </c>
      <c r="I13" s="74" t="s">
        <v>39</v>
      </c>
      <c r="J13" s="10" t="s">
        <v>38</v>
      </c>
      <c r="K13" s="10" t="s">
        <v>39</v>
      </c>
      <c r="L13" s="73" t="s">
        <v>38</v>
      </c>
      <c r="M13" s="73" t="s">
        <v>39</v>
      </c>
      <c r="N13" s="73" t="s">
        <v>38</v>
      </c>
      <c r="O13" s="73" t="s">
        <v>39</v>
      </c>
      <c r="P13" s="73" t="s">
        <v>38</v>
      </c>
      <c r="Q13" s="73" t="s">
        <v>39</v>
      </c>
    </row>
    <row r="14" spans="1:17" s="69" customFormat="1" ht="12" customHeight="1">
      <c r="A14" s="81">
        <v>1</v>
      </c>
      <c r="B14" s="93" t="str">
        <f>ORÇAMENTO!C14</f>
        <v>SERVIÇOS PRELIMINARES</v>
      </c>
      <c r="C14" s="90"/>
      <c r="D14" s="82">
        <f>ORÇAMENTO!I16</f>
        <v>1299.7124999999999</v>
      </c>
      <c r="E14" s="91">
        <f>D14/$D$22*100</f>
        <v>0.6027020046074911</v>
      </c>
      <c r="F14" s="11">
        <v>100</v>
      </c>
      <c r="G14" s="12">
        <f>F14</f>
        <v>100</v>
      </c>
      <c r="H14" s="92"/>
      <c r="I14" s="79">
        <f>G14+H14</f>
        <v>100</v>
      </c>
      <c r="J14" s="92"/>
      <c r="K14" s="92"/>
      <c r="L14" s="80"/>
      <c r="M14" s="80"/>
      <c r="N14" s="80"/>
      <c r="O14" s="80"/>
      <c r="P14" s="80"/>
      <c r="Q14" s="80"/>
    </row>
    <row r="15" spans="1:17" s="69" customFormat="1" ht="12" customHeight="1">
      <c r="A15" s="75">
        <v>2</v>
      </c>
      <c r="B15" s="149" t="str">
        <f>ORÇAMENTO!C18</f>
        <v>COBERTURA</v>
      </c>
      <c r="C15" s="150"/>
      <c r="D15" s="76">
        <f>ORÇAMENTO!I38</f>
        <v>200466.05775</v>
      </c>
      <c r="E15" s="91">
        <f>D15/$D$22*100</f>
        <v>92.9600160510006</v>
      </c>
      <c r="F15" s="143">
        <f>(D22/2-D14)/D15*100</f>
        <v>53.13822016585249</v>
      </c>
      <c r="G15" s="12">
        <f>F15</f>
        <v>53.13822016585249</v>
      </c>
      <c r="H15" s="78">
        <f>100-G15</f>
        <v>46.86177983414751</v>
      </c>
      <c r="I15" s="79">
        <f>G15+H15</f>
        <v>100</v>
      </c>
      <c r="J15" s="78"/>
      <c r="K15" s="79"/>
      <c r="L15" s="80"/>
      <c r="M15" s="80"/>
      <c r="N15" s="80"/>
      <c r="O15" s="80"/>
      <c r="P15" s="80"/>
      <c r="Q15" s="80"/>
    </row>
    <row r="16" spans="1:17" s="69" customFormat="1" ht="12" customHeight="1">
      <c r="A16" s="81">
        <v>5</v>
      </c>
      <c r="B16" s="174" t="str">
        <f>ORÇAMENTO!C40</f>
        <v>DIVERSOS</v>
      </c>
      <c r="C16" s="175"/>
      <c r="D16" s="82">
        <f>ORÇAMENTO!I45</f>
        <v>13881.845</v>
      </c>
      <c r="E16" s="91">
        <f>D16/$D$22*100</f>
        <v>6.437281944391916</v>
      </c>
      <c r="F16" s="11"/>
      <c r="G16" s="12">
        <f>F16</f>
        <v>0</v>
      </c>
      <c r="H16" s="11">
        <v>100</v>
      </c>
      <c r="I16" s="12">
        <f>G16+H16</f>
        <v>100</v>
      </c>
      <c r="J16" s="11"/>
      <c r="K16" s="12"/>
      <c r="L16" s="80"/>
      <c r="M16" s="80"/>
      <c r="N16" s="80"/>
      <c r="O16" s="80"/>
      <c r="P16" s="80"/>
      <c r="Q16" s="80"/>
    </row>
    <row r="17" spans="1:17" s="69" customFormat="1" ht="12" customHeight="1">
      <c r="A17" s="81"/>
      <c r="B17" s="174"/>
      <c r="C17" s="175"/>
      <c r="D17" s="82"/>
      <c r="E17" s="77"/>
      <c r="F17" s="11"/>
      <c r="G17" s="12"/>
      <c r="H17" s="11"/>
      <c r="I17" s="12"/>
      <c r="J17" s="11"/>
      <c r="K17" s="12"/>
      <c r="L17" s="80"/>
      <c r="M17" s="80"/>
      <c r="N17" s="80"/>
      <c r="O17" s="80"/>
      <c r="P17" s="80"/>
      <c r="Q17" s="80"/>
    </row>
    <row r="18" spans="1:17" s="69" customFormat="1" ht="12" customHeight="1">
      <c r="A18" s="81"/>
      <c r="B18" s="174"/>
      <c r="C18" s="175"/>
      <c r="D18" s="82"/>
      <c r="E18" s="77"/>
      <c r="F18" s="11"/>
      <c r="G18" s="12"/>
      <c r="H18" s="11"/>
      <c r="I18" s="12"/>
      <c r="J18" s="11"/>
      <c r="K18" s="12"/>
      <c r="L18" s="80"/>
      <c r="M18" s="80"/>
      <c r="N18" s="80"/>
      <c r="O18" s="80"/>
      <c r="P18" s="80"/>
      <c r="Q18" s="80"/>
    </row>
    <row r="19" spans="1:17" s="69" customFormat="1" ht="10.5" customHeight="1" thickBot="1">
      <c r="A19" s="13"/>
      <c r="B19" s="14"/>
      <c r="C19" s="14"/>
      <c r="D19" s="15"/>
      <c r="E19" s="16"/>
      <c r="F19" s="17"/>
      <c r="G19" s="18"/>
      <c r="H19" s="17"/>
      <c r="I19" s="18"/>
      <c r="J19" s="17"/>
      <c r="K19" s="18"/>
      <c r="L19" s="83"/>
      <c r="M19" s="84"/>
      <c r="N19" s="83"/>
      <c r="O19" s="84"/>
      <c r="P19" s="83"/>
      <c r="Q19" s="84"/>
    </row>
    <row r="20" spans="1:17" s="69" customFormat="1" ht="18" customHeight="1" thickBot="1">
      <c r="A20" s="176" t="s">
        <v>40</v>
      </c>
      <c r="B20" s="176"/>
      <c r="C20" s="176"/>
      <c r="D20" s="85"/>
      <c r="E20" s="94">
        <f>SUM(E14:E18)/100</f>
        <v>1</v>
      </c>
      <c r="F20" s="87">
        <f>F22/D22</f>
        <v>0.5</v>
      </c>
      <c r="G20" s="94">
        <f>F20</f>
        <v>0.5</v>
      </c>
      <c r="H20" s="87">
        <f>H22/D22</f>
        <v>0.5</v>
      </c>
      <c r="I20" s="94">
        <f>H20+F20</f>
        <v>1</v>
      </c>
      <c r="J20" s="87"/>
      <c r="K20" s="86"/>
      <c r="L20" s="20" t="e">
        <f>(#REF!*#REF!+#REF!*#REF!)/100</f>
        <v>#REF!</v>
      </c>
      <c r="M20" s="19" t="e">
        <f>(L20+J20)/G20</f>
        <v>#REF!</v>
      </c>
      <c r="N20" s="20" t="e">
        <f>(#REF!*#REF!+#REF!*#REF!)/100</f>
        <v>#REF!</v>
      </c>
      <c r="O20" s="19" t="e">
        <f>N20/K20</f>
        <v>#REF!</v>
      </c>
      <c r="P20" s="20" t="e">
        <f>(#REF!*#REF!+#REF!*#REF!)/100</f>
        <v>#REF!</v>
      </c>
      <c r="Q20" s="19" t="e">
        <f>(P20+N20)/K20</f>
        <v>#REF!</v>
      </c>
    </row>
    <row r="21" spans="1:9" s="69" customFormat="1" ht="5.25" customHeight="1">
      <c r="A21" s="21"/>
      <c r="B21" s="21"/>
      <c r="C21" s="21"/>
      <c r="D21" s="21"/>
      <c r="E21" s="22"/>
      <c r="F21" s="21"/>
      <c r="G21" s="21"/>
      <c r="H21" s="21"/>
      <c r="I21" s="21"/>
    </row>
    <row r="22" spans="1:17" s="69" customFormat="1" ht="14.25" customHeight="1">
      <c r="A22" s="176" t="s">
        <v>41</v>
      </c>
      <c r="B22" s="176"/>
      <c r="C22" s="176"/>
      <c r="D22" s="88">
        <f>SUM(D14:D18)</f>
        <v>215647.61525</v>
      </c>
      <c r="E22" s="89"/>
      <c r="F22" s="173">
        <f>F14%*D14+F15%*D15</f>
        <v>107823.807625</v>
      </c>
      <c r="G22" s="173"/>
      <c r="H22" s="173">
        <f>(H14*D14+H15%*D15+H16%*D16)</f>
        <v>107823.807625</v>
      </c>
      <c r="I22" s="173"/>
      <c r="J22" s="173"/>
      <c r="K22" s="173"/>
      <c r="L22" s="171" t="e">
        <f>L20</f>
        <v>#REF!</v>
      </c>
      <c r="M22" s="172"/>
      <c r="N22" s="171" t="e">
        <f>N20</f>
        <v>#REF!</v>
      </c>
      <c r="O22" s="172"/>
      <c r="P22" s="171" t="e">
        <f>P20</f>
        <v>#REF!</v>
      </c>
      <c r="Q22" s="172"/>
    </row>
  </sheetData>
  <sheetProtection password="F751" sheet="1" objects="1" scenarios="1"/>
  <mergeCells count="19">
    <mergeCell ref="A9:E9"/>
    <mergeCell ref="A1:K1"/>
    <mergeCell ref="A2:K2"/>
    <mergeCell ref="A4:K4"/>
    <mergeCell ref="A5:H5"/>
    <mergeCell ref="F8:K8"/>
    <mergeCell ref="F11:K11"/>
    <mergeCell ref="B15:C15"/>
    <mergeCell ref="B16:C16"/>
    <mergeCell ref="B17:C17"/>
    <mergeCell ref="B18:C18"/>
    <mergeCell ref="A20:C20"/>
    <mergeCell ref="A22:C22"/>
    <mergeCell ref="F22:G22"/>
    <mergeCell ref="P22:Q22"/>
    <mergeCell ref="H22:I22"/>
    <mergeCell ref="J22:K22"/>
    <mergeCell ref="L22:M22"/>
    <mergeCell ref="N22:O2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D38" sqref="D38"/>
    </sheetView>
  </sheetViews>
  <sheetFormatPr defaultColWidth="9.140625" defaultRowHeight="12.75"/>
  <cols>
    <col min="2" max="2" width="10.28125" style="0" bestFit="1" customWidth="1"/>
    <col min="4" max="4" width="13.140625" style="0" bestFit="1" customWidth="1"/>
    <col min="11" max="11" width="21.7109375" style="0" customWidth="1"/>
  </cols>
  <sheetData>
    <row r="1" spans="1:11" ht="23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5.7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23.25">
      <c r="A3" s="210"/>
      <c r="B3" s="210"/>
      <c r="C3" s="210"/>
      <c r="D3" s="210"/>
      <c r="E3" s="210"/>
      <c r="F3" s="210"/>
      <c r="G3" s="210"/>
      <c r="H3" s="211"/>
      <c r="I3" s="212"/>
      <c r="J3" s="215"/>
      <c r="K3" s="215"/>
    </row>
    <row r="4" spans="1:11" ht="23.25">
      <c r="A4" s="199" t="s">
        <v>45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4.5" customHeight="1">
      <c r="A5" s="202"/>
      <c r="B5" s="202"/>
      <c r="C5" s="202"/>
      <c r="D5" s="202"/>
      <c r="E5" s="202"/>
      <c r="F5" s="202"/>
      <c r="G5" s="202"/>
      <c r="H5" s="202"/>
      <c r="I5" s="202"/>
      <c r="J5" s="26"/>
      <c r="K5" s="26"/>
    </row>
    <row r="6" spans="1:11" ht="20.25" customHeight="1">
      <c r="A6" s="183" t="str">
        <f>ORÇAMENTO!A6</f>
        <v>OBRA : COBERTURA DE QUADRA POLIESPORTIVA</v>
      </c>
      <c r="B6" s="184"/>
      <c r="C6" s="184"/>
      <c r="D6" s="184"/>
      <c r="E6" s="184"/>
      <c r="F6" s="184"/>
      <c r="G6" s="184"/>
      <c r="H6" s="184"/>
      <c r="I6" s="184"/>
      <c r="J6" s="184"/>
      <c r="K6" s="185"/>
    </row>
    <row r="7" spans="1:11" ht="20.25" customHeight="1">
      <c r="A7" s="196" t="str">
        <f>ORÇAMENTO!A7</f>
        <v>LOCAL: LOCALIDADE DE ALAGOAS - PATOS DE MINAS/MG</v>
      </c>
      <c r="B7" s="197"/>
      <c r="C7" s="197"/>
      <c r="D7" s="197"/>
      <c r="E7" s="197"/>
      <c r="F7" s="197"/>
      <c r="G7" s="197"/>
      <c r="H7" s="197"/>
      <c r="I7" s="197"/>
      <c r="J7" s="197"/>
      <c r="K7" s="198"/>
    </row>
    <row r="8" spans="1:11" ht="20.25" customHeight="1">
      <c r="A8" s="95" t="str">
        <f>ORÇAMENTO!A8</f>
        <v>PROF. RESP.: MARIA IGNÊS SILVÉRIO                     </v>
      </c>
      <c r="B8" s="96"/>
      <c r="C8" s="96"/>
      <c r="D8" s="95"/>
      <c r="E8" s="190" t="str">
        <f>ORÇAMENTO!F8</f>
        <v>CREA: MG-30.465/D</v>
      </c>
      <c r="F8" s="191"/>
      <c r="G8" s="192"/>
      <c r="H8" s="193" t="str">
        <f>ORÇAMENTO!D9</f>
        <v> REF. : Abril/2012</v>
      </c>
      <c r="I8" s="194"/>
      <c r="J8" s="195"/>
      <c r="K8" s="97" t="str">
        <f>ORÇAMENTO!F9</f>
        <v>DATA: 13/07/2012</v>
      </c>
    </row>
    <row r="9" spans="1:11" ht="6" customHeight="1" thickBot="1">
      <c r="A9" s="186"/>
      <c r="B9" s="186"/>
      <c r="C9" s="186"/>
      <c r="D9" s="2"/>
      <c r="E9" s="2"/>
      <c r="F9" s="2"/>
      <c r="G9" s="2"/>
      <c r="H9" s="2"/>
      <c r="I9" s="2"/>
      <c r="J9" s="2"/>
      <c r="K9" s="2"/>
    </row>
    <row r="10" spans="1:11" ht="12.7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9"/>
    </row>
    <row r="11" spans="1:11" ht="12.75">
      <c r="A11" s="30" t="s">
        <v>46</v>
      </c>
      <c r="B11" s="24"/>
      <c r="C11" s="24"/>
      <c r="D11" s="24"/>
      <c r="E11" s="24"/>
      <c r="F11" s="24"/>
      <c r="G11" s="24"/>
      <c r="H11" s="24"/>
      <c r="I11" s="24"/>
      <c r="J11" s="24"/>
      <c r="K11" s="31"/>
    </row>
    <row r="12" spans="1:11" ht="13.5" thickBot="1">
      <c r="A12" s="30"/>
      <c r="B12" s="24"/>
      <c r="C12" s="24"/>
      <c r="D12" s="24"/>
      <c r="E12" s="24"/>
      <c r="F12" s="24"/>
      <c r="G12" s="24"/>
      <c r="H12" s="24"/>
      <c r="I12" s="24"/>
      <c r="J12" s="24"/>
      <c r="K12" s="31"/>
    </row>
    <row r="13" spans="1:11" ht="13.5" thickBot="1">
      <c r="A13" s="30"/>
      <c r="B13" s="213">
        <v>0.008</v>
      </c>
      <c r="C13" s="24"/>
      <c r="D13" s="24"/>
      <c r="E13" s="24"/>
      <c r="F13" s="24"/>
      <c r="G13" s="24"/>
      <c r="H13" s="24"/>
      <c r="I13" s="24"/>
      <c r="J13" s="24"/>
      <c r="K13" s="31"/>
    </row>
    <row r="14" spans="1:11" ht="12.75">
      <c r="A14" s="30"/>
      <c r="B14" s="24"/>
      <c r="C14" s="24"/>
      <c r="D14" s="24"/>
      <c r="E14" s="33" t="s">
        <v>47</v>
      </c>
      <c r="F14" s="24"/>
      <c r="G14" s="24"/>
      <c r="H14" s="24"/>
      <c r="I14" s="1" t="s">
        <v>48</v>
      </c>
      <c r="J14" s="34">
        <f>1+B17+B21+B29</f>
        <v>1.0884</v>
      </c>
      <c r="K14" s="31"/>
    </row>
    <row r="15" spans="1:11" ht="12.75">
      <c r="A15" s="30" t="s">
        <v>49</v>
      </c>
      <c r="B15" s="24"/>
      <c r="C15" s="24"/>
      <c r="D15" s="24"/>
      <c r="E15" s="33" t="s">
        <v>50</v>
      </c>
      <c r="F15" s="24"/>
      <c r="G15" s="24"/>
      <c r="H15" s="24"/>
      <c r="I15" s="1" t="s">
        <v>51</v>
      </c>
      <c r="J15" s="34">
        <f>1+B13</f>
        <v>1.008</v>
      </c>
      <c r="K15" s="31"/>
    </row>
    <row r="16" spans="1:11" ht="13.5" thickBot="1">
      <c r="A16" s="30"/>
      <c r="B16" s="24"/>
      <c r="C16" s="24"/>
      <c r="D16" s="24"/>
      <c r="E16" s="33" t="s">
        <v>52</v>
      </c>
      <c r="F16" s="24"/>
      <c r="G16" s="24"/>
      <c r="H16" s="24"/>
      <c r="I16" s="1" t="s">
        <v>53</v>
      </c>
      <c r="J16" s="34">
        <f>1+B25</f>
        <v>1.075</v>
      </c>
      <c r="K16" s="31"/>
    </row>
    <row r="17" spans="1:11" ht="13.5" thickBot="1">
      <c r="A17" s="30"/>
      <c r="B17" s="213">
        <v>0.0188</v>
      </c>
      <c r="C17" s="24"/>
      <c r="D17" s="24"/>
      <c r="E17" s="33" t="s">
        <v>54</v>
      </c>
      <c r="F17" s="24"/>
      <c r="G17" s="24"/>
      <c r="H17" s="24"/>
      <c r="I17" s="1" t="s">
        <v>55</v>
      </c>
      <c r="J17" s="34">
        <f>1-C34-E34-G34-C36</f>
        <v>0.9435</v>
      </c>
      <c r="K17" s="31"/>
    </row>
    <row r="18" spans="1:11" ht="12.75">
      <c r="A18" s="30"/>
      <c r="B18" s="24"/>
      <c r="C18" s="24"/>
      <c r="D18" s="24"/>
      <c r="E18" s="24"/>
      <c r="F18" s="24"/>
      <c r="G18" s="24"/>
      <c r="H18" s="24"/>
      <c r="I18" s="24"/>
      <c r="J18" s="24"/>
      <c r="K18" s="31"/>
    </row>
    <row r="19" spans="1:11" ht="12.75">
      <c r="A19" s="30" t="s">
        <v>56</v>
      </c>
      <c r="B19" s="24"/>
      <c r="C19" s="24"/>
      <c r="D19" s="24"/>
      <c r="E19" s="24"/>
      <c r="F19" s="24"/>
      <c r="G19" s="24"/>
      <c r="H19" s="24"/>
      <c r="I19" s="24"/>
      <c r="J19" s="24"/>
      <c r="K19" s="31"/>
    </row>
    <row r="20" spans="1:11" ht="13.5" thickBot="1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31"/>
    </row>
    <row r="21" spans="1:11" ht="13.5" thickBot="1">
      <c r="A21" s="30"/>
      <c r="B21" s="213">
        <v>0.0656</v>
      </c>
      <c r="C21" s="24"/>
      <c r="D21" s="24"/>
      <c r="E21" s="24"/>
      <c r="F21" s="24"/>
      <c r="G21" s="24"/>
      <c r="H21" s="24"/>
      <c r="I21" s="24"/>
      <c r="J21" s="24"/>
      <c r="K21" s="31"/>
    </row>
    <row r="22" spans="1:11" ht="12.75">
      <c r="A22" s="30"/>
      <c r="B22" s="24"/>
      <c r="C22" s="24"/>
      <c r="D22" s="24"/>
      <c r="E22" s="24"/>
      <c r="F22" s="24"/>
      <c r="G22" s="24"/>
      <c r="H22" s="24"/>
      <c r="I22" s="24"/>
      <c r="J22" s="24"/>
      <c r="K22" s="31"/>
    </row>
    <row r="23" spans="1:11" ht="12.75">
      <c r="A23" s="30" t="s">
        <v>57</v>
      </c>
      <c r="B23" s="24"/>
      <c r="C23" s="24"/>
      <c r="D23" s="24"/>
      <c r="E23" s="24"/>
      <c r="F23" s="24"/>
      <c r="G23" s="24"/>
      <c r="H23" s="24"/>
      <c r="I23" s="24"/>
      <c r="J23" s="24"/>
      <c r="K23" s="31"/>
    </row>
    <row r="24" spans="1:11" ht="13.5" thickBot="1">
      <c r="A24" s="30"/>
      <c r="B24" s="24"/>
      <c r="C24" s="24"/>
      <c r="D24" s="24"/>
      <c r="E24" s="24"/>
      <c r="F24" s="24"/>
      <c r="G24" s="24"/>
      <c r="H24" s="24"/>
      <c r="I24" s="24"/>
      <c r="J24" s="24"/>
      <c r="K24" s="31"/>
    </row>
    <row r="25" spans="1:11" ht="13.5" thickBot="1">
      <c r="A25" s="30"/>
      <c r="B25" s="213">
        <v>0.075</v>
      </c>
      <c r="C25" s="24"/>
      <c r="D25" s="24"/>
      <c r="E25" s="24"/>
      <c r="F25" s="24"/>
      <c r="G25" s="24"/>
      <c r="H25" s="24"/>
      <c r="I25" s="24"/>
      <c r="J25" s="24"/>
      <c r="K25" s="31"/>
    </row>
    <row r="26" spans="1:11" ht="12.75">
      <c r="A26" s="30"/>
      <c r="B26" s="24"/>
      <c r="C26" s="24"/>
      <c r="D26" s="24"/>
      <c r="E26" s="24"/>
      <c r="F26" s="24"/>
      <c r="G26" s="24"/>
      <c r="H26" s="24"/>
      <c r="I26" s="24"/>
      <c r="J26" s="24"/>
      <c r="K26" s="31"/>
    </row>
    <row r="27" spans="1:11" ht="12.75">
      <c r="A27" s="30" t="s">
        <v>58</v>
      </c>
      <c r="B27" s="24"/>
      <c r="C27" s="24"/>
      <c r="D27" s="24"/>
      <c r="E27" s="24"/>
      <c r="F27" s="24"/>
      <c r="G27" s="24"/>
      <c r="H27" s="24"/>
      <c r="I27" s="24"/>
      <c r="J27" s="24"/>
      <c r="K27" s="31"/>
    </row>
    <row r="28" spans="1:11" ht="13.5" thickBot="1">
      <c r="A28" s="30"/>
      <c r="B28" s="24"/>
      <c r="C28" s="24"/>
      <c r="D28" s="24"/>
      <c r="E28" s="24"/>
      <c r="F28" s="24"/>
      <c r="G28" s="24"/>
      <c r="H28" s="24"/>
      <c r="I28" s="24"/>
      <c r="J28" s="24"/>
      <c r="K28" s="31"/>
    </row>
    <row r="29" spans="1:11" ht="13.5" thickBot="1">
      <c r="A29" s="30"/>
      <c r="B29" s="213">
        <v>0.004</v>
      </c>
      <c r="C29" s="24"/>
      <c r="D29" s="24"/>
      <c r="E29" s="24"/>
      <c r="F29" s="24"/>
      <c r="G29" s="24"/>
      <c r="H29" s="24"/>
      <c r="I29" s="24"/>
      <c r="J29" s="24"/>
      <c r="K29" s="31"/>
    </row>
    <row r="30" spans="1:11" ht="12.75">
      <c r="A30" s="30"/>
      <c r="B30" s="35"/>
      <c r="C30" s="24"/>
      <c r="D30" s="24"/>
      <c r="E30" s="24"/>
      <c r="F30" s="24"/>
      <c r="G30" s="24"/>
      <c r="H30" s="24"/>
      <c r="I30" s="24"/>
      <c r="J30" s="24"/>
      <c r="K30" s="31"/>
    </row>
    <row r="31" spans="1:11" ht="25.5" customHeight="1">
      <c r="A31" s="187" t="s">
        <v>59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9"/>
    </row>
    <row r="32" spans="1:11" ht="12.75">
      <c r="A32" s="36" t="s">
        <v>60</v>
      </c>
      <c r="B32" s="24"/>
      <c r="C32" s="24"/>
      <c r="D32" s="24"/>
      <c r="E32" s="24"/>
      <c r="F32" s="24"/>
      <c r="G32" s="24"/>
      <c r="H32" s="24"/>
      <c r="I32" s="24"/>
      <c r="J32" s="24"/>
      <c r="K32" s="31"/>
    </row>
    <row r="33" spans="1:11" ht="13.5" thickBot="1">
      <c r="A33" s="30"/>
      <c r="B33" s="24"/>
      <c r="C33" s="24"/>
      <c r="D33" s="24"/>
      <c r="E33" s="24"/>
      <c r="F33" s="24"/>
      <c r="G33" s="24"/>
      <c r="H33" s="24"/>
      <c r="I33" s="24"/>
      <c r="J33" s="24"/>
      <c r="K33" s="31"/>
    </row>
    <row r="34" spans="1:11" ht="13.5" thickBot="1">
      <c r="A34" s="30"/>
      <c r="B34" s="24" t="s">
        <v>61</v>
      </c>
      <c r="C34" s="37">
        <v>0.03</v>
      </c>
      <c r="D34" s="25" t="s">
        <v>62</v>
      </c>
      <c r="E34" s="37">
        <v>0.0065</v>
      </c>
      <c r="F34" s="25" t="s">
        <v>63</v>
      </c>
      <c r="G34" s="32">
        <v>0.02</v>
      </c>
      <c r="H34" s="24"/>
      <c r="I34" s="24"/>
      <c r="J34" s="38"/>
      <c r="K34" s="31"/>
    </row>
    <row r="35" spans="1:11" ht="13.5" thickBot="1">
      <c r="A35" s="30"/>
      <c r="B35" s="24"/>
      <c r="C35" s="24"/>
      <c r="D35" s="24"/>
      <c r="E35" s="24"/>
      <c r="F35" s="24"/>
      <c r="G35" s="24"/>
      <c r="H35" s="24"/>
      <c r="I35" s="24"/>
      <c r="J35" s="38"/>
      <c r="K35" s="31"/>
    </row>
    <row r="36" spans="1:11" ht="13.5" thickBot="1">
      <c r="A36" s="30"/>
      <c r="B36" s="24" t="s">
        <v>64</v>
      </c>
      <c r="C36" s="37">
        <v>0</v>
      </c>
      <c r="D36" s="24"/>
      <c r="E36" s="24"/>
      <c r="F36" s="35"/>
      <c r="G36" s="24"/>
      <c r="H36" s="24"/>
      <c r="I36" s="38"/>
      <c r="J36" s="24"/>
      <c r="K36" s="31"/>
    </row>
    <row r="37" spans="1:11" ht="12.75">
      <c r="A37" s="30"/>
      <c r="B37" s="24"/>
      <c r="C37" s="24"/>
      <c r="D37" s="24"/>
      <c r="E37" s="24"/>
      <c r="F37" s="24"/>
      <c r="G37" s="24"/>
      <c r="H37" s="24"/>
      <c r="I37" s="24"/>
      <c r="J37" s="24"/>
      <c r="K37" s="31"/>
    </row>
    <row r="38" spans="1:11" ht="15.75">
      <c r="A38" s="30"/>
      <c r="B38" s="39"/>
      <c r="C38" s="39" t="s">
        <v>65</v>
      </c>
      <c r="D38" s="98">
        <f>(J14*J15*J16/J17)-1</f>
        <v>0.2500161526232112</v>
      </c>
      <c r="E38" s="24"/>
      <c r="F38" s="24"/>
      <c r="G38" s="24"/>
      <c r="H38" s="24"/>
      <c r="I38" s="24"/>
      <c r="J38" s="24"/>
      <c r="K38" s="31"/>
    </row>
    <row r="39" spans="1:11" ht="13.5" thickBo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2"/>
    </row>
  </sheetData>
  <sheetProtection password="F751" sheet="1" objects="1" scenarios="1"/>
  <mergeCells count="10">
    <mergeCell ref="A1:K1"/>
    <mergeCell ref="A2:K2"/>
    <mergeCell ref="A4:K4"/>
    <mergeCell ref="A5:I5"/>
    <mergeCell ref="A6:K6"/>
    <mergeCell ref="A9:C9"/>
    <mergeCell ref="A31:K31"/>
    <mergeCell ref="E8:G8"/>
    <mergeCell ref="H8:J8"/>
    <mergeCell ref="A7:K7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brunna</cp:lastModifiedBy>
  <cp:lastPrinted>2012-07-16T15:40:21Z</cp:lastPrinted>
  <dcterms:created xsi:type="dcterms:W3CDTF">1997-10-28T18:59:41Z</dcterms:created>
  <dcterms:modified xsi:type="dcterms:W3CDTF">2012-08-03T17:00:05Z</dcterms:modified>
  <cp:category/>
  <cp:version/>
  <cp:contentType/>
  <cp:contentStatus/>
</cp:coreProperties>
</file>