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50" yWindow="65416" windowWidth="6000" windowHeight="6195" activeTab="0"/>
  </bookViews>
  <sheets>
    <sheet name="ORÇAMENTO" sheetId="1" r:id="rId1"/>
    <sheet name="CRONOGRAMA" sheetId="2" r:id="rId2"/>
    <sheet name="BDI" sheetId="3" r:id="rId3"/>
  </sheets>
  <definedNames>
    <definedName name="_xlnm.Print_Area" localSheetId="1">'CRONOGRAMA'!$A$8:$M$31</definedName>
    <definedName name="_xlnm.Print_Area" localSheetId="0">'ORÇAMENTO'!$A$1:$I$124</definedName>
    <definedName name="_xlnm.Print_Titles" localSheetId="1">'CRONOGRAMA'!$8:$12</definedName>
    <definedName name="_xlnm.Print_Titles" localSheetId="0">'ORÇAMENTO'!$1:$12</definedName>
  </definedNames>
  <calcPr fullCalcOnLoad="1"/>
</workbook>
</file>

<file path=xl/sharedStrings.xml><?xml version="1.0" encoding="utf-8"?>
<sst xmlns="http://schemas.openxmlformats.org/spreadsheetml/2006/main" count="366" uniqueCount="270">
  <si>
    <t>1.1</t>
  </si>
  <si>
    <t>1.2</t>
  </si>
  <si>
    <t>1.3</t>
  </si>
  <si>
    <t>2.2</t>
  </si>
  <si>
    <t>3.1</t>
  </si>
  <si>
    <t>3.2</t>
  </si>
  <si>
    <t>3.3</t>
  </si>
  <si>
    <t>6.1</t>
  </si>
  <si>
    <t>6.2</t>
  </si>
  <si>
    <t>6.3</t>
  </si>
  <si>
    <t>9.1</t>
  </si>
  <si>
    <t>ITEM</t>
  </si>
  <si>
    <t>PESO</t>
  </si>
  <si>
    <t>SERVIÇOS PRELIMINARES</t>
  </si>
  <si>
    <t>ALVENARIA</t>
  </si>
  <si>
    <t>VIDROS</t>
  </si>
  <si>
    <t>PINTURA</t>
  </si>
  <si>
    <t>SERVIÇOS A EXECUTAR</t>
  </si>
  <si>
    <t xml:space="preserve">DISCRIMINAÇÃO  </t>
  </si>
  <si>
    <t xml:space="preserve">VALOR DOS  </t>
  </si>
  <si>
    <t>DE SERVIÇOS</t>
  </si>
  <si>
    <t>SERVIÇOS (R$)</t>
  </si>
  <si>
    <t>%</t>
  </si>
  <si>
    <t>SIMPL.%</t>
  </si>
  <si>
    <t>ACUM. %</t>
  </si>
  <si>
    <t>4.1</t>
  </si>
  <si>
    <t>COBERTURA</t>
  </si>
  <si>
    <t>5.1</t>
  </si>
  <si>
    <t>5.2</t>
  </si>
  <si>
    <t>5.3</t>
  </si>
  <si>
    <t>7.1</t>
  </si>
  <si>
    <t>7.2</t>
  </si>
  <si>
    <t>7.3</t>
  </si>
  <si>
    <t>7.4</t>
  </si>
  <si>
    <t>TOTAL</t>
  </si>
  <si>
    <t>3.4</t>
  </si>
  <si>
    <t>3.5</t>
  </si>
  <si>
    <t>m2</t>
  </si>
  <si>
    <t>kg</t>
  </si>
  <si>
    <t>m²</t>
  </si>
  <si>
    <t>QUANT.</t>
  </si>
  <si>
    <t>m</t>
  </si>
  <si>
    <t>UNID.</t>
  </si>
  <si>
    <t>m3</t>
  </si>
  <si>
    <t>Apiloamento de fundo de vala</t>
  </si>
  <si>
    <t>PREFEITURA  DE PATOS DE MINAS</t>
  </si>
  <si>
    <t>UNITÁRIO</t>
  </si>
  <si>
    <t>FUNDAÇÃO</t>
  </si>
  <si>
    <t>2.1</t>
  </si>
  <si>
    <t>2.3</t>
  </si>
  <si>
    <t>2.4</t>
  </si>
  <si>
    <t>2.5</t>
  </si>
  <si>
    <t>2.6</t>
  </si>
  <si>
    <t>2.7</t>
  </si>
  <si>
    <t>2.8</t>
  </si>
  <si>
    <t>2.9</t>
  </si>
  <si>
    <t>ESTRUTURA DE CONCRETO ARMADO</t>
  </si>
  <si>
    <t>ESQUADRIAS</t>
  </si>
  <si>
    <t>un</t>
  </si>
  <si>
    <t>- 0,80 x 2,10 m</t>
  </si>
  <si>
    <t>- 0,60 x 2,10 m</t>
  </si>
  <si>
    <t>PISOS E RODAPÉS</t>
  </si>
  <si>
    <t>Piso cimentado natado</t>
  </si>
  <si>
    <t>10.1</t>
  </si>
  <si>
    <t>11.1</t>
  </si>
  <si>
    <t>11.2</t>
  </si>
  <si>
    <t>cj</t>
  </si>
  <si>
    <t>Lavatório sem coluna completo, inclusive torneira</t>
  </si>
  <si>
    <t>Chuveiro elétrico tipo ducha de PVC, completo</t>
  </si>
  <si>
    <t>INSTALAÇÕES ELÉTRICAS</t>
  </si>
  <si>
    <t>12.1</t>
  </si>
  <si>
    <t>12.2</t>
  </si>
  <si>
    <t>12.3</t>
  </si>
  <si>
    <t>12.4</t>
  </si>
  <si>
    <t>12.5</t>
  </si>
  <si>
    <t>12.6</t>
  </si>
  <si>
    <t>Placas de obra</t>
  </si>
  <si>
    <t>Concreto fck&gt;=20,0 MPa</t>
  </si>
  <si>
    <t>Laje pre fabricada para forro, inclusive escoramento e capeamento (esp.: 4 cm) em concreto 20 MPa com brita 0</t>
  </si>
  <si>
    <t>Regularização de fundo de vala em concreto 9 MPa, espessura de 5 cm</t>
  </si>
  <si>
    <t>2.10</t>
  </si>
  <si>
    <t>Barrado de cimentado natado, e=2 cm</t>
  </si>
  <si>
    <t>MÊS -  1</t>
  </si>
  <si>
    <t>MÊS -  2</t>
  </si>
  <si>
    <t>MÊS -  3</t>
  </si>
  <si>
    <t xml:space="preserve">SERV. PRELIMINARES </t>
  </si>
  <si>
    <t>REVESTIMENTO DE PAREDES</t>
  </si>
  <si>
    <t>REDE DE ÁGUA</t>
  </si>
  <si>
    <t>REDE DE ESGOTO</t>
  </si>
  <si>
    <t>11.3</t>
  </si>
  <si>
    <t>LOUÇAS E METAIS</t>
  </si>
  <si>
    <t>VALORES (R$)</t>
  </si>
  <si>
    <t xml:space="preserve">ESTRUTURA DE CONCRETO </t>
  </si>
  <si>
    <t xml:space="preserve">Armação com aço CA-60/CA-50 </t>
  </si>
  <si>
    <t>COM BDI</t>
  </si>
  <si>
    <t>Limpeza mecanizada e terraplenagem do terreno.</t>
  </si>
  <si>
    <t>Escavação manual de vala H&lt;=1,50m</t>
  </si>
  <si>
    <t>Forma em tábuas de 3ª, reaproveitamento de 10 vezes</t>
  </si>
  <si>
    <t>Alvenaria de embasamento com tijolo cerâmico maciço de 20x10x5 cm,  e=20cm</t>
  </si>
  <si>
    <t>Reaterro manual de valas.</t>
  </si>
  <si>
    <t>Lastro de concreto 1:3:5, espes. 6 cm</t>
  </si>
  <si>
    <t>Secretaria  Municipal de Planejamento e Urbanismo</t>
  </si>
  <si>
    <t xml:space="preserve">PLANILHA ORÇAMENTÁRIA </t>
  </si>
  <si>
    <t>REFERÊNCIA DE PREÇOS:  TABELAS E MERCADO LOCAL</t>
  </si>
  <si>
    <t>BDI</t>
  </si>
  <si>
    <t xml:space="preserve">REFERENCIA </t>
  </si>
  <si>
    <t xml:space="preserve">DESCRIÇÃO </t>
  </si>
  <si>
    <t>PREÇO SEM BDI</t>
  </si>
  <si>
    <t>PREÇO COM BDI</t>
  </si>
  <si>
    <t>PREÇOS</t>
  </si>
  <si>
    <t>Alvenaria de tijolo baiano e=10 cm</t>
  </si>
  <si>
    <t>Madeiramento para telhado com telha ondulada</t>
  </si>
  <si>
    <t>Chapisco de cimento e areia 1:4</t>
  </si>
  <si>
    <t>Reboco de cimento e areia 1:7</t>
  </si>
  <si>
    <t xml:space="preserve">Azulejo branco </t>
  </si>
  <si>
    <t>Pintura latex acrilica  em paredes e tetos</t>
  </si>
  <si>
    <t>9.2</t>
  </si>
  <si>
    <t>Pintura de esquadrias metálicas com esmalte sintético</t>
  </si>
  <si>
    <t>Tomada padrão brasileiro, completa (tubulação, fiação, caixa e tomada) de 110/220 v</t>
  </si>
  <si>
    <t>Luminária fluorescente  2x40 W completa (tubulação, fiação,  luminária e lampadas)</t>
  </si>
  <si>
    <t>INSTALAÇÕES HIDRAULICAS</t>
  </si>
  <si>
    <t>Caixa d'água de 500 l, completa com estravassor, torneira de boia, adaptadores, etc</t>
  </si>
  <si>
    <t>INSTALAÇÕES PARA ESGOTO SANITÁRIO</t>
  </si>
  <si>
    <t>Tubo de PVC soldável de 50 mm, inclusive conexões</t>
  </si>
  <si>
    <t>Ralo seco com tampa inox, com acionamento (para abrir e fechar)</t>
  </si>
  <si>
    <t>Ralo sifonado com saida para 50 mm com tampa inox, com acionamento (para abrir e fechar)</t>
  </si>
  <si>
    <t>Caixa de passagem de alvenaria de 40x40x60 cm - tampa de concreto</t>
  </si>
  <si>
    <t>TOTAL GERAL</t>
  </si>
  <si>
    <t>OBRA: CONSTRUÇÃO DO CANIL DE ADOÇÃO</t>
  </si>
  <si>
    <t>ENDEREÇO: CENTRO DE CONTROLE DE ZOONOZES - RUA MAJOR GOTE, 1748 - ALTO CAIÇARAS - PATOS DE MINAS/MG</t>
  </si>
  <si>
    <t>PRAZO DE EXECUÇÃO:3 MÊS</t>
  </si>
  <si>
    <t xml:space="preserve">FUNDAÇÃO </t>
  </si>
  <si>
    <t>Porta de ferro redondo (tipo grade) de abrir de:</t>
  </si>
  <si>
    <t>- 1,60 x 2,10 m (2 folhas0</t>
  </si>
  <si>
    <t>Porta veneziana metalica de abrir:</t>
  </si>
  <si>
    <t>-  0,80x2,10 m</t>
  </si>
  <si>
    <t>- 1,00x2,10 m</t>
  </si>
  <si>
    <t>Cobertura  com telha ondulada  ecologica  e=3 mm</t>
  </si>
  <si>
    <t xml:space="preserve">Cumeeira para telha ondulada ecologica </t>
  </si>
  <si>
    <t>Emboço de cimento e areia 1:3</t>
  </si>
  <si>
    <t>Piso cimentado - passeio de proteção</t>
  </si>
  <si>
    <t>Tubo de PVC soldável de 100 mm, inclusive conexões</t>
  </si>
  <si>
    <t>Alambrado com tela de arame galvanizado nº 12 # 5 cm</t>
  </si>
  <si>
    <t>5.4</t>
  </si>
  <si>
    <t>Total do sub item 1</t>
  </si>
  <si>
    <t>Total do sub item 2</t>
  </si>
  <si>
    <t>Total do sub item 3</t>
  </si>
  <si>
    <t>Total do sub item 4</t>
  </si>
  <si>
    <t>Total do sub item 5</t>
  </si>
  <si>
    <t>Total do sub item 6</t>
  </si>
  <si>
    <t>Total do sub item 7</t>
  </si>
  <si>
    <t>Total do sub item 8</t>
  </si>
  <si>
    <t>Total do sub item 9</t>
  </si>
  <si>
    <t>Total do sub item 10</t>
  </si>
  <si>
    <t>Total do sub item 11</t>
  </si>
  <si>
    <t>Total do sub item 12</t>
  </si>
  <si>
    <t>Vaso sanitário completo, inclusive valvula de descarga</t>
  </si>
  <si>
    <t>Canaleta  de alvenaria de 40xvar. - tampa de concreto</t>
  </si>
  <si>
    <t>CCU</t>
  </si>
  <si>
    <t>Quadro de distribuição de circuitos para 3 disjuntores, inclusive disjuntores e alimentação (fiação e eletroduto)</t>
  </si>
  <si>
    <t>Tomada para chuveiro, completa (tubulação, fiação e tomada)</t>
  </si>
  <si>
    <t>Forma p/ vigas e  pilares, em tábuas de 3ª, reaproveitamento de 4 vezes</t>
  </si>
  <si>
    <t>Concreto ciclopico 1:2,5:5 com 30% de pedra de mão</t>
  </si>
  <si>
    <t>2.11</t>
  </si>
  <si>
    <t>2.12</t>
  </si>
  <si>
    <t>Janela do tipo basculante :</t>
  </si>
  <si>
    <t>- 1,00 X 0,60 m</t>
  </si>
  <si>
    <t>- 1,50 X 1,00 m</t>
  </si>
  <si>
    <t>7.5</t>
  </si>
  <si>
    <t>8.1</t>
  </si>
  <si>
    <t>8.2</t>
  </si>
  <si>
    <t>8.3</t>
  </si>
  <si>
    <t>8.4</t>
  </si>
  <si>
    <t>157,16/m2</t>
  </si>
  <si>
    <t>Tubo de PVC soldável de 3/4" inclusive conexões</t>
  </si>
  <si>
    <t>Tubo de PVC soldável de 1 1/2", inclusive conexões</t>
  </si>
  <si>
    <t>Tubo de PVC soldável de 1/2" inclusive conexões</t>
  </si>
  <si>
    <t>Registro de gaveta com acabamento cromado de 3/4"</t>
  </si>
  <si>
    <t>Registro de gaveta com acabamento cromado de 1 1/2"</t>
  </si>
  <si>
    <t>Registro de pressão com acabamento cromado de 3/4"</t>
  </si>
  <si>
    <t>11.4</t>
  </si>
  <si>
    <t>pç</t>
  </si>
  <si>
    <t>13.1</t>
  </si>
  <si>
    <t>13.2</t>
  </si>
  <si>
    <t>13.3</t>
  </si>
  <si>
    <t>13.4</t>
  </si>
  <si>
    <t>13.5</t>
  </si>
  <si>
    <t>13.6</t>
  </si>
  <si>
    <t>Vidro liso 3 mm</t>
  </si>
  <si>
    <t>Total do sub item 13</t>
  </si>
  <si>
    <t>14.1</t>
  </si>
  <si>
    <t>14.2</t>
  </si>
  <si>
    <t>14.3</t>
  </si>
  <si>
    <t>14.4</t>
  </si>
  <si>
    <t>14.5</t>
  </si>
  <si>
    <t>Total do sub item 14</t>
  </si>
  <si>
    <t>MÊS -  4</t>
  </si>
  <si>
    <t>CRONOGRAMA FISICO FINANCEIRO</t>
  </si>
  <si>
    <t>73822/2</t>
  </si>
  <si>
    <t>74209/1</t>
  </si>
  <si>
    <t>74077/3</t>
  </si>
  <si>
    <t>Locação da obra com reaproveitamento de 3 vezes</t>
  </si>
  <si>
    <t>74156/3</t>
  </si>
  <si>
    <t>Estaca broca de concreto fck&gt;= 15 MPa, diâmetro de 20 cm</t>
  </si>
  <si>
    <t>Estaca broca de concreto fck&gt;= 15 MPa, diâmetro de 30 cm</t>
  </si>
  <si>
    <t>73965/15</t>
  </si>
  <si>
    <t>73907/7</t>
  </si>
  <si>
    <t>73972/2 + 73907/7</t>
  </si>
  <si>
    <t>74074/2</t>
  </si>
  <si>
    <t>74254/2</t>
  </si>
  <si>
    <t>74106/1</t>
  </si>
  <si>
    <t>73964/1</t>
  </si>
  <si>
    <t>73972/2</t>
  </si>
  <si>
    <t>74007/2</t>
  </si>
  <si>
    <t>74202/1</t>
  </si>
  <si>
    <t>74200/1</t>
  </si>
  <si>
    <t>73935/1</t>
  </si>
  <si>
    <t>24167/ 2</t>
  </si>
  <si>
    <t>73933/3</t>
  </si>
  <si>
    <t>68494/1</t>
  </si>
  <si>
    <t>73975/1</t>
  </si>
  <si>
    <t>74165/4</t>
  </si>
  <si>
    <t>74165/2</t>
  </si>
  <si>
    <t>Tanque premoldado, inclusive torneira</t>
  </si>
  <si>
    <t>11773/ 9</t>
  </si>
  <si>
    <t>73735/2</t>
  </si>
  <si>
    <t>Impermeabilização da alvenaria de embasamento com tinta betuminosa</t>
  </si>
  <si>
    <t>Vergas e contra vergas (2 ferros 5,0mm) premoldadas</t>
  </si>
  <si>
    <t>6021 + 40729</t>
  </si>
  <si>
    <t>73931/1</t>
  </si>
  <si>
    <t>73928/1</t>
  </si>
  <si>
    <t>68598/12</t>
  </si>
  <si>
    <t>73927/2</t>
  </si>
  <si>
    <t>(73907/7+73907/5)/2</t>
  </si>
  <si>
    <t>73991/2</t>
  </si>
  <si>
    <t>Rodapé de argamassa h=8</t>
  </si>
  <si>
    <t>73954/2</t>
  </si>
  <si>
    <t>73924/1</t>
  </si>
  <si>
    <t>73952/5</t>
  </si>
  <si>
    <t>74054/1+73953/6</t>
  </si>
  <si>
    <t>74131/2+74130/2</t>
  </si>
  <si>
    <t>74114/1</t>
  </si>
  <si>
    <t>75030/1</t>
  </si>
  <si>
    <t>75030/4</t>
  </si>
  <si>
    <t>74176/1</t>
  </si>
  <si>
    <t>74174/1</t>
  </si>
  <si>
    <t>75051/1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</si>
  <si>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</si>
  <si>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</si>
  <si>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</si>
  <si>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</si>
  <si>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</si>
  <si>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</si>
  <si>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</si>
  <si>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</si>
  <si>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</si>
  <si>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</si>
  <si>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</si>
  <si>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</si>
  <si>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</si>
  <si>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</si>
  <si>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</si>
  <si>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</si>
  <si>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</si>
  <si>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</si>
  <si>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</si>
  <si>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</si>
  <si>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</si>
  <si>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Secretaria  Municipal de Planejamento  Urbano e Desenvolvimento Economico</t>
  </si>
  <si>
    <t>DATA : AGOSTO/2012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</si>
</sst>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_(&quot;Cr$&quot;* #,##0_);_(&quot;Cr$&quot;* \(#,##0\);_(&quot;Cr$&quot;* &quot;-&quot;_);_(@_)"/>
    <numFmt numFmtId="173" formatCode="0.00_)"/>
    <numFmt numFmtId="174" formatCode="mmmm\-yy"/>
    <numFmt numFmtId="175" formatCode="_(* #,##0.0000_);_(* \(#,##0.0000\);_(* &quot;-&quot;??_);_(@_)"/>
    <numFmt numFmtId="176" formatCode="_(* #,##0.000_);_(* \(#,##0.000\);_(* &quot;-&quot;??_);_(@_)"/>
    <numFmt numFmtId="177" formatCode="_ * #,##0.0000_ ;_ * \-#,##0.0000_ ;_ * &quot;-&quot;??_ ;_ @_ 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_ * #,##0.00000_ ;_ * \-#,##0.00000_ ;_ * &quot;-&quot;??_ ;_ @_ "/>
    <numFmt numFmtId="182" formatCode="_ * #,##0.000000_ ;_ * \-#,##0.000000_ ;_ * &quot;-&quot;??_ ;_ @_ "/>
    <numFmt numFmtId="183" formatCode="0.0"/>
    <numFmt numFmtId="184" formatCode="0.0%"/>
    <numFmt numFmtId="185" formatCode="_(* #,##0.0_);_(* \(#,##0.0\);_(* &quot;-&quot;??_);_(@_)"/>
    <numFmt numFmtId="186" formatCode="_(* #,##0_);_(* \(#,##0\);_(* &quot;-&quot;??_);_(@_)"/>
    <numFmt numFmtId="187" formatCode="_(* #,##0.0000_);_(* \(#,##0.0000\);_(* &quot;-&quot;????_);_(@_)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190">
    <xf numFmtId="0" fontId="0" fillId="0" borderId="0" xfId="0" applyAlignment="1">
      <alignment/>
    </xf>
    <xf numFmtId="2" fontId="4" fillId="0" borderId="0" xfId="50" applyNumberFormat="1">
      <alignment/>
      <protection/>
    </xf>
    <xf numFmtId="2" fontId="4" fillId="0" borderId="0" xfId="50" applyNumberFormat="1" applyFont="1" applyBorder="1">
      <alignment/>
      <protection/>
    </xf>
    <xf numFmtId="2" fontId="4" fillId="0" borderId="0" xfId="50" applyNumberFormat="1" applyFont="1">
      <alignment/>
      <protection/>
    </xf>
    <xf numFmtId="2" fontId="4" fillId="0" borderId="0" xfId="50" applyNumberFormat="1" applyFont="1" applyAlignment="1">
      <alignment horizontal="center"/>
      <protection/>
    </xf>
    <xf numFmtId="2" fontId="4" fillId="0" borderId="10" xfId="50" applyNumberFormat="1" applyFont="1" applyBorder="1">
      <alignment/>
      <protection/>
    </xf>
    <xf numFmtId="2" fontId="4" fillId="0" borderId="11" xfId="50" applyNumberFormat="1" applyFont="1" applyBorder="1">
      <alignment/>
      <protection/>
    </xf>
    <xf numFmtId="2" fontId="4" fillId="0" borderId="12" xfId="50" applyNumberFormat="1" applyFont="1" applyBorder="1">
      <alignment/>
      <protection/>
    </xf>
    <xf numFmtId="2" fontId="4" fillId="0" borderId="12" xfId="50" applyNumberFormat="1" applyFont="1" applyBorder="1" applyAlignment="1">
      <alignment horizontal="center"/>
      <protection/>
    </xf>
    <xf numFmtId="2" fontId="6" fillId="0" borderId="13" xfId="50" applyNumberFormat="1" applyFont="1" applyBorder="1" applyAlignment="1">
      <alignment horizontal="center"/>
      <protection/>
    </xf>
    <xf numFmtId="2" fontId="6" fillId="0" borderId="14" xfId="50" applyNumberFormat="1" applyFont="1" applyBorder="1" applyAlignment="1">
      <alignment horizontal="centerContinuous"/>
      <protection/>
    </xf>
    <xf numFmtId="2" fontId="6" fillId="0" borderId="14" xfId="50" applyNumberFormat="1" applyFont="1" applyBorder="1" applyAlignment="1">
      <alignment horizontal="center"/>
      <protection/>
    </xf>
    <xf numFmtId="2" fontId="6" fillId="0" borderId="15" xfId="50" applyNumberFormat="1" applyFont="1" applyBorder="1" applyAlignment="1" applyProtection="1">
      <alignment horizontal="centerContinuous"/>
      <protection locked="0"/>
    </xf>
    <xf numFmtId="2" fontId="6" fillId="0" borderId="16" xfId="50" applyNumberFormat="1" applyFont="1" applyBorder="1" applyAlignment="1">
      <alignment horizontal="centerContinuous"/>
      <protection/>
    </xf>
    <xf numFmtId="2" fontId="6" fillId="0" borderId="17" xfId="50" applyNumberFormat="1" applyFont="1" applyBorder="1" applyAlignment="1">
      <alignment horizontal="centerContinuous"/>
      <protection/>
    </xf>
    <xf numFmtId="2" fontId="6" fillId="0" borderId="18" xfId="50" applyNumberFormat="1" applyFont="1" applyBorder="1" applyAlignment="1">
      <alignment horizontal="centerContinuous"/>
      <protection/>
    </xf>
    <xf numFmtId="2" fontId="6" fillId="0" borderId="19" xfId="50" applyNumberFormat="1" applyFont="1" applyBorder="1" applyAlignment="1">
      <alignment horizontal="centerContinuous"/>
      <protection/>
    </xf>
    <xf numFmtId="2" fontId="6" fillId="0" borderId="19" xfId="50" applyNumberFormat="1" applyFont="1" applyBorder="1" applyAlignment="1">
      <alignment horizontal="center"/>
      <protection/>
    </xf>
    <xf numFmtId="2" fontId="6" fillId="0" borderId="20" xfId="50" applyNumberFormat="1" applyFont="1" applyBorder="1" applyAlignment="1">
      <alignment horizontal="centerContinuous"/>
      <protection/>
    </xf>
    <xf numFmtId="2" fontId="6" fillId="0" borderId="21" xfId="50" applyNumberFormat="1" applyFont="1" applyBorder="1" applyAlignment="1">
      <alignment horizontal="centerContinuous"/>
      <protection/>
    </xf>
    <xf numFmtId="1" fontId="4" fillId="0" borderId="22" xfId="50" applyNumberFormat="1" applyFont="1" applyBorder="1" applyAlignment="1">
      <alignment horizontal="center"/>
      <protection/>
    </xf>
    <xf numFmtId="167" fontId="4" fillId="24" borderId="23" xfId="50" applyNumberFormat="1" applyFont="1" applyFill="1" applyBorder="1" applyAlignment="1">
      <alignment horizontal="right"/>
      <protection/>
    </xf>
    <xf numFmtId="2" fontId="4" fillId="0" borderId="24" xfId="50" applyNumberFormat="1" applyFont="1" applyBorder="1" applyProtection="1">
      <alignment/>
      <protection locked="0"/>
    </xf>
    <xf numFmtId="2" fontId="4" fillId="24" borderId="24" xfId="50" applyNumberFormat="1" applyFont="1" applyFill="1" applyBorder="1">
      <alignment/>
      <protection/>
    </xf>
    <xf numFmtId="2" fontId="4" fillId="24" borderId="25" xfId="50" applyNumberFormat="1" applyFont="1" applyFill="1" applyBorder="1">
      <alignment/>
      <protection/>
    </xf>
    <xf numFmtId="1" fontId="4" fillId="24" borderId="26" xfId="50" applyNumberFormat="1" applyFont="1" applyFill="1" applyBorder="1" applyAlignment="1">
      <alignment horizontal="center"/>
      <protection/>
    </xf>
    <xf numFmtId="2" fontId="4" fillId="24" borderId="0" xfId="50" applyNumberFormat="1" applyFont="1" applyFill="1" applyBorder="1">
      <alignment/>
      <protection/>
    </xf>
    <xf numFmtId="167" fontId="4" fillId="24" borderId="0" xfId="50" applyNumberFormat="1" applyFont="1" applyFill="1" applyBorder="1" applyAlignment="1">
      <alignment horizontal="right"/>
      <protection/>
    </xf>
    <xf numFmtId="2" fontId="4" fillId="24" borderId="0" xfId="50" applyNumberFormat="1" applyFont="1" applyFill="1" applyBorder="1" applyAlignment="1">
      <alignment horizontal="center"/>
      <protection/>
    </xf>
    <xf numFmtId="2" fontId="4" fillId="24" borderId="0" xfId="50" applyNumberFormat="1" applyFont="1" applyFill="1" applyBorder="1" applyProtection="1">
      <alignment/>
      <protection locked="0"/>
    </xf>
    <xf numFmtId="2" fontId="4" fillId="24" borderId="27" xfId="50" applyNumberFormat="1" applyFont="1" applyFill="1" applyBorder="1">
      <alignment/>
      <protection/>
    </xf>
    <xf numFmtId="2" fontId="4" fillId="0" borderId="26" xfId="50" applyNumberFormat="1" applyFont="1" applyBorder="1">
      <alignment/>
      <protection/>
    </xf>
    <xf numFmtId="2" fontId="4" fillId="0" borderId="0" xfId="50" applyNumberFormat="1" applyFont="1" applyBorder="1" applyAlignment="1">
      <alignment horizontal="center"/>
      <protection/>
    </xf>
    <xf numFmtId="2" fontId="4" fillId="0" borderId="28" xfId="50" applyNumberFormat="1" applyFont="1" applyBorder="1" applyAlignment="1">
      <alignment vertical="center"/>
      <protection/>
    </xf>
    <xf numFmtId="2" fontId="4" fillId="0" borderId="29" xfId="50" applyNumberFormat="1" applyFont="1" applyBorder="1" applyAlignment="1">
      <alignment horizontal="center" vertical="center"/>
      <protection/>
    </xf>
    <xf numFmtId="2" fontId="4" fillId="0" borderId="0" xfId="50" applyNumberFormat="1" applyAlignment="1">
      <alignment horizontal="center"/>
      <protection/>
    </xf>
    <xf numFmtId="2" fontId="4" fillId="0" borderId="23" xfId="50" applyNumberFormat="1" applyFont="1" applyBorder="1" applyAlignment="1">
      <alignment horizontal="right"/>
      <protection/>
    </xf>
    <xf numFmtId="2" fontId="6" fillId="0" borderId="30" xfId="50" applyNumberFormat="1" applyFont="1" applyBorder="1" applyAlignment="1">
      <alignment horizontal="centerContinuous"/>
      <protection/>
    </xf>
    <xf numFmtId="167" fontId="6" fillId="24" borderId="31" xfId="50" applyNumberFormat="1" applyFont="1" applyFill="1" applyBorder="1">
      <alignment/>
      <protection/>
    </xf>
    <xf numFmtId="2" fontId="6" fillId="0" borderId="32" xfId="50" applyNumberFormat="1" applyFont="1" applyBorder="1" applyAlignment="1">
      <alignment horizontal="right"/>
      <protection/>
    </xf>
    <xf numFmtId="2" fontId="4" fillId="24" borderId="32" xfId="50" applyNumberFormat="1" applyFont="1" applyFill="1" applyBorder="1" applyAlignment="1">
      <alignment horizontal="centerContinuous"/>
      <protection/>
    </xf>
    <xf numFmtId="2" fontId="6" fillId="24" borderId="33" xfId="50" applyNumberFormat="1" applyFont="1" applyFill="1" applyBorder="1">
      <alignment/>
      <protection/>
    </xf>
    <xf numFmtId="2" fontId="6" fillId="24" borderId="34" xfId="50" applyNumberFormat="1" applyFont="1" applyFill="1" applyBorder="1">
      <alignment/>
      <protection/>
    </xf>
    <xf numFmtId="2" fontId="4" fillId="0" borderId="27" xfId="50" applyNumberFormat="1" applyFont="1" applyBorder="1">
      <alignment/>
      <protection/>
    </xf>
    <xf numFmtId="4" fontId="6" fillId="0" borderId="29" xfId="50" applyNumberFormat="1" applyFont="1" applyBorder="1" applyAlignment="1">
      <alignment horizontal="center" vertical="center"/>
      <protection/>
    </xf>
    <xf numFmtId="171" fontId="0" fillId="0" borderId="24" xfId="54" applyFont="1" applyFill="1" applyBorder="1" applyAlignment="1">
      <alignment horizontal="center"/>
    </xf>
    <xf numFmtId="0" fontId="0" fillId="25" borderId="0" xfId="0" applyFill="1" applyBorder="1" applyAlignment="1">
      <alignment/>
    </xf>
    <xf numFmtId="171" fontId="6" fillId="0" borderId="35" xfId="54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4" fontId="29" fillId="25" borderId="0" xfId="0" applyNumberFormat="1" applyFont="1" applyFill="1" applyAlignment="1" applyProtection="1">
      <alignment horizontal="center" vertical="top"/>
      <protection/>
    </xf>
    <xf numFmtId="0" fontId="0" fillId="25" borderId="0" xfId="0" applyFill="1" applyAlignment="1" applyProtection="1">
      <alignment/>
      <protection/>
    </xf>
    <xf numFmtId="171" fontId="1" fillId="0" borderId="24" xfId="54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32" fillId="0" borderId="0" xfId="0" applyFont="1" applyBorder="1" applyAlignment="1">
      <alignment/>
    </xf>
    <xf numFmtId="0" fontId="0" fillId="0" borderId="24" xfId="0" applyFont="1" applyBorder="1" applyAlignment="1">
      <alignment/>
    </xf>
    <xf numFmtId="176" fontId="33" fillId="0" borderId="24" xfId="54" applyNumberFormat="1" applyFont="1" applyBorder="1" applyAlignment="1">
      <alignment/>
    </xf>
    <xf numFmtId="10" fontId="0" fillId="0" borderId="0" xfId="52" applyNumberForma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10" fontId="10" fillId="25" borderId="0" xfId="52" applyNumberFormat="1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0" fillId="0" borderId="24" xfId="0" applyFont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4" fontId="29" fillId="0" borderId="0" xfId="0" applyNumberFormat="1" applyFont="1" applyFill="1" applyAlignment="1" applyProtection="1">
      <alignment horizontal="center" vertical="top"/>
      <protection/>
    </xf>
    <xf numFmtId="0" fontId="10" fillId="0" borderId="42" xfId="0" applyFont="1" applyFill="1" applyBorder="1" applyAlignment="1" applyProtection="1">
      <alignment horizontal="right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171" fontId="1" fillId="0" borderId="24" xfId="54" applyFont="1" applyFill="1" applyBorder="1" applyAlignment="1" applyProtection="1">
      <alignment horizontal="center"/>
      <protection/>
    </xf>
    <xf numFmtId="4" fontId="1" fillId="0" borderId="24" xfId="0" applyNumberFormat="1" applyFont="1" applyFill="1" applyBorder="1" applyAlignment="1">
      <alignment/>
    </xf>
    <xf numFmtId="0" fontId="1" fillId="0" borderId="24" xfId="0" applyNumberFormat="1" applyFont="1" applyFill="1" applyBorder="1" applyAlignment="1">
      <alignment horizontal="center" vertical="top"/>
    </xf>
    <xf numFmtId="0" fontId="1" fillId="0" borderId="30" xfId="0" applyFont="1" applyFill="1" applyBorder="1" applyAlignment="1" applyProtection="1">
      <alignment horizontal="left"/>
      <protection/>
    </xf>
    <xf numFmtId="171" fontId="1" fillId="0" borderId="24" xfId="0" applyNumberFormat="1" applyFont="1" applyFill="1" applyBorder="1" applyAlignment="1" applyProtection="1">
      <alignment horizontal="center"/>
      <protection/>
    </xf>
    <xf numFmtId="4" fontId="0" fillId="0" borderId="24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 vertical="top"/>
    </xf>
    <xf numFmtId="0" fontId="0" fillId="0" borderId="24" xfId="0" applyFont="1" applyFill="1" applyBorder="1" applyAlignment="1">
      <alignment vertical="top" wrapText="1"/>
    </xf>
    <xf numFmtId="171" fontId="0" fillId="0" borderId="30" xfId="54" applyFont="1" applyFill="1" applyBorder="1" applyAlignment="1" applyProtection="1">
      <alignment horizontal="center"/>
      <protection/>
    </xf>
    <xf numFmtId="171" fontId="0" fillId="0" borderId="24" xfId="54" applyFont="1" applyFill="1" applyBorder="1" applyAlignment="1" applyProtection="1">
      <alignment horizontal="center"/>
      <protection/>
    </xf>
    <xf numFmtId="171" fontId="0" fillId="0" borderId="24" xfId="0" applyNumberFormat="1" applyFont="1" applyFill="1" applyBorder="1" applyAlignment="1" applyProtection="1">
      <alignment horizontal="center"/>
      <protection/>
    </xf>
    <xf numFmtId="1" fontId="0" fillId="0" borderId="24" xfId="54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vertical="top" wrapText="1"/>
    </xf>
    <xf numFmtId="4" fontId="1" fillId="0" borderId="30" xfId="0" applyNumberFormat="1" applyFont="1" applyFill="1" applyBorder="1" applyAlignment="1">
      <alignment horizontal="center"/>
    </xf>
    <xf numFmtId="0" fontId="0" fillId="0" borderId="3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24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71" fontId="1" fillId="0" borderId="30" xfId="54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>
      <alignment horizontal="right" vertical="top"/>
    </xf>
    <xf numFmtId="0" fontId="1" fillId="0" borderId="24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/>
    </xf>
    <xf numFmtId="0" fontId="0" fillId="0" borderId="30" xfId="0" applyFont="1" applyFill="1" applyBorder="1" applyAlignment="1" applyProtection="1">
      <alignment horizontal="left"/>
      <protection/>
    </xf>
    <xf numFmtId="4" fontId="1" fillId="0" borderId="24" xfId="0" applyNumberFormat="1" applyFont="1" applyFill="1" applyBorder="1" applyAlignment="1">
      <alignment vertical="top" wrapText="1"/>
    </xf>
    <xf numFmtId="4" fontId="1" fillId="0" borderId="24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vertical="top" wrapText="1"/>
    </xf>
    <xf numFmtId="0" fontId="0" fillId="0" borderId="0" xfId="0" applyFont="1" applyFill="1" applyAlignment="1" applyProtection="1">
      <alignment/>
      <protection/>
    </xf>
    <xf numFmtId="1" fontId="0" fillId="0" borderId="24" xfId="54" applyNumberFormat="1" applyFont="1" applyFill="1" applyBorder="1" applyAlignment="1">
      <alignment horizontal="center" vertical="top"/>
    </xf>
    <xf numFmtId="43" fontId="0" fillId="0" borderId="0" xfId="0" applyNumberFormat="1" applyFill="1" applyAlignment="1" applyProtection="1">
      <alignment/>
      <protection/>
    </xf>
    <xf numFmtId="4" fontId="0" fillId="0" borderId="24" xfId="0" applyNumberFormat="1" applyFont="1" applyFill="1" applyBorder="1" applyAlignment="1" quotePrefix="1">
      <alignment vertical="top" wrapText="1"/>
    </xf>
    <xf numFmtId="0" fontId="0" fillId="0" borderId="24" xfId="0" applyFont="1" applyFill="1" applyBorder="1" applyAlignment="1" quotePrefix="1">
      <alignment vertical="top" wrapText="1"/>
    </xf>
    <xf numFmtId="0" fontId="1" fillId="0" borderId="24" xfId="0" applyFont="1" applyFill="1" applyBorder="1" applyAlignment="1">
      <alignment vertical="top" wrapText="1"/>
    </xf>
    <xf numFmtId="43" fontId="1" fillId="0" borderId="0" xfId="0" applyNumberFormat="1" applyFont="1" applyFill="1" applyAlignment="1" applyProtection="1">
      <alignment/>
      <protection/>
    </xf>
    <xf numFmtId="0" fontId="0" fillId="0" borderId="24" xfId="0" applyFill="1" applyBorder="1" applyAlignment="1">
      <alignment horizontal="left" wrapText="1"/>
    </xf>
    <xf numFmtId="0" fontId="0" fillId="0" borderId="24" xfId="0" applyFill="1" applyBorder="1" applyAlignment="1">
      <alignment horizontal="center" vertical="top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wrapText="1"/>
    </xf>
    <xf numFmtId="0" fontId="0" fillId="0" borderId="30" xfId="0" applyFont="1" applyFill="1" applyBorder="1" applyAlignment="1">
      <alignment vertical="top" wrapText="1"/>
    </xf>
    <xf numFmtId="43" fontId="0" fillId="0" borderId="0" xfId="0" applyNumberFormat="1" applyFont="1" applyFill="1" applyAlignment="1" applyProtection="1">
      <alignment/>
      <protection/>
    </xf>
    <xf numFmtId="0" fontId="0" fillId="0" borderId="24" xfId="0" applyFont="1" applyFill="1" applyBorder="1" applyAlignment="1">
      <alignment vertical="top"/>
    </xf>
    <xf numFmtId="43" fontId="10" fillId="0" borderId="24" xfId="54" applyNumberFormat="1" applyFont="1" applyFill="1" applyBorder="1" applyAlignment="1" applyProtection="1">
      <alignment/>
      <protection/>
    </xf>
    <xf numFmtId="171" fontId="28" fillId="0" borderId="24" xfId="54" applyFont="1" applyFill="1" applyBorder="1" applyAlignment="1" applyProtection="1">
      <alignment/>
      <protection/>
    </xf>
    <xf numFmtId="43" fontId="28" fillId="0" borderId="0" xfId="0" applyNumberFormat="1" applyFont="1" applyFill="1" applyAlignment="1" applyProtection="1">
      <alignment/>
      <protection/>
    </xf>
    <xf numFmtId="171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75" fontId="0" fillId="0" borderId="0" xfId="0" applyNumberFormat="1" applyFill="1" applyAlignment="1" applyProtection="1">
      <alignment/>
      <protection/>
    </xf>
    <xf numFmtId="0" fontId="10" fillId="0" borderId="23" xfId="0" applyFont="1" applyFill="1" applyBorder="1" applyAlignment="1" applyProtection="1">
      <alignment horizontal="center"/>
      <protection/>
    </xf>
    <xf numFmtId="4" fontId="28" fillId="0" borderId="0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10" fontId="10" fillId="0" borderId="24" xfId="52" applyNumberFormat="1" applyFont="1" applyFill="1" applyBorder="1" applyAlignment="1" applyProtection="1">
      <alignment horizontal="center"/>
      <protection locked="0"/>
    </xf>
    <xf numFmtId="10" fontId="10" fillId="25" borderId="24" xfId="52" applyNumberFormat="1" applyFont="1" applyFill="1" applyBorder="1" applyAlignment="1" applyProtection="1">
      <alignment horizontal="center"/>
      <protection locked="0"/>
    </xf>
    <xf numFmtId="10" fontId="0" fillId="25" borderId="43" xfId="52" applyNumberFormat="1" applyFill="1" applyBorder="1" applyAlignment="1" applyProtection="1">
      <alignment/>
      <protection locked="0"/>
    </xf>
    <xf numFmtId="10" fontId="0" fillId="0" borderId="43" xfId="52" applyNumberFormat="1" applyBorder="1" applyAlignment="1" applyProtection="1">
      <alignment/>
      <protection locked="0"/>
    </xf>
    <xf numFmtId="0" fontId="0" fillId="0" borderId="44" xfId="0" applyFill="1" applyBorder="1" applyAlignment="1" applyProtection="1">
      <alignment horizontal="center" vertical="top"/>
      <protection/>
    </xf>
    <xf numFmtId="0" fontId="10" fillId="0" borderId="42" xfId="0" applyFont="1" applyFill="1" applyBorder="1" applyAlignment="1" applyProtection="1">
      <alignment horizontal="center"/>
      <protection/>
    </xf>
    <xf numFmtId="0" fontId="10" fillId="0" borderId="44" xfId="0" applyFont="1" applyFill="1" applyBorder="1" applyAlignment="1" applyProtection="1">
      <alignment horizontal="center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4" fontId="5" fillId="0" borderId="42" xfId="0" applyNumberFormat="1" applyFont="1" applyFill="1" applyBorder="1" applyAlignment="1" applyProtection="1">
      <alignment horizontal="left" vertical="top"/>
      <protection/>
    </xf>
    <xf numFmtId="4" fontId="5" fillId="0" borderId="44" xfId="0" applyNumberFormat="1" applyFont="1" applyFill="1" applyBorder="1" applyAlignment="1" applyProtection="1">
      <alignment horizontal="left" vertical="top"/>
      <protection/>
    </xf>
    <xf numFmtId="4" fontId="5" fillId="0" borderId="23" xfId="0" applyNumberFormat="1" applyFont="1" applyFill="1" applyBorder="1" applyAlignment="1" applyProtection="1">
      <alignment horizontal="left" vertical="top"/>
      <protection/>
    </xf>
    <xf numFmtId="4" fontId="28" fillId="0" borderId="42" xfId="0" applyNumberFormat="1" applyFont="1" applyFill="1" applyBorder="1" applyAlignment="1" applyProtection="1">
      <alignment horizontal="left" vertical="top"/>
      <protection/>
    </xf>
    <xf numFmtId="4" fontId="28" fillId="0" borderId="44" xfId="0" applyNumberFormat="1" applyFont="1" applyFill="1" applyBorder="1" applyAlignment="1" applyProtection="1">
      <alignment horizontal="left" vertical="top"/>
      <protection/>
    </xf>
    <xf numFmtId="4" fontId="28" fillId="0" borderId="23" xfId="0" applyNumberFormat="1" applyFont="1" applyFill="1" applyBorder="1" applyAlignment="1" applyProtection="1">
      <alignment horizontal="left" vertical="top"/>
      <protection/>
    </xf>
    <xf numFmtId="4" fontId="28" fillId="0" borderId="42" xfId="0" applyNumberFormat="1" applyFont="1" applyFill="1" applyBorder="1" applyAlignment="1" applyProtection="1">
      <alignment horizontal="left"/>
      <protection/>
    </xf>
    <xf numFmtId="4" fontId="28" fillId="0" borderId="44" xfId="0" applyNumberFormat="1" applyFont="1" applyFill="1" applyBorder="1" applyAlignment="1" applyProtection="1">
      <alignment horizontal="left"/>
      <protection/>
    </xf>
    <xf numFmtId="4" fontId="28" fillId="0" borderId="23" xfId="0" applyNumberFormat="1" applyFont="1" applyFill="1" applyBorder="1" applyAlignment="1" applyProtection="1">
      <alignment horizontal="left"/>
      <protection/>
    </xf>
    <xf numFmtId="4" fontId="28" fillId="0" borderId="42" xfId="0" applyNumberFormat="1" applyFont="1" applyFill="1" applyBorder="1" applyAlignment="1" applyProtection="1">
      <alignment horizontal="center"/>
      <protection/>
    </xf>
    <xf numFmtId="4" fontId="28" fillId="0" borderId="44" xfId="0" applyNumberFormat="1" applyFont="1" applyFill="1" applyBorder="1" applyAlignment="1" applyProtection="1">
      <alignment horizontal="center"/>
      <protection/>
    </xf>
    <xf numFmtId="4" fontId="28" fillId="0" borderId="23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4" fontId="29" fillId="0" borderId="0" xfId="0" applyNumberFormat="1" applyFont="1" applyFill="1" applyAlignment="1" applyProtection="1">
      <alignment horizontal="center" vertical="top"/>
      <protection/>
    </xf>
    <xf numFmtId="4" fontId="9" fillId="0" borderId="24" xfId="0" applyNumberFormat="1" applyFont="1" applyFill="1" applyBorder="1" applyAlignment="1" applyProtection="1">
      <alignment horizontal="center" vertical="top"/>
      <protection/>
    </xf>
    <xf numFmtId="4" fontId="29" fillId="0" borderId="0" xfId="0" applyNumberFormat="1" applyFont="1" applyFill="1" applyBorder="1" applyAlignment="1" applyProtection="1">
      <alignment horizontal="center" vertical="top"/>
      <protection/>
    </xf>
    <xf numFmtId="4" fontId="28" fillId="25" borderId="42" xfId="0" applyNumberFormat="1" applyFont="1" applyFill="1" applyBorder="1" applyAlignment="1" applyProtection="1">
      <alignment horizontal="left" vertical="top"/>
      <protection/>
    </xf>
    <xf numFmtId="4" fontId="28" fillId="25" borderId="44" xfId="0" applyNumberFormat="1" applyFont="1" applyFill="1" applyBorder="1" applyAlignment="1" applyProtection="1">
      <alignment horizontal="left" vertical="top"/>
      <protection/>
    </xf>
    <xf numFmtId="4" fontId="28" fillId="25" borderId="23" xfId="0" applyNumberFormat="1" applyFont="1" applyFill="1" applyBorder="1" applyAlignment="1" applyProtection="1">
      <alignment horizontal="left" vertical="top"/>
      <protection/>
    </xf>
    <xf numFmtId="2" fontId="28" fillId="0" borderId="24" xfId="50" applyNumberFormat="1" applyFont="1" applyBorder="1" applyAlignment="1" applyProtection="1">
      <alignment horizontal="left"/>
      <protection/>
    </xf>
    <xf numFmtId="1" fontId="6" fillId="0" borderId="45" xfId="50" applyNumberFormat="1" applyFont="1" applyBorder="1" applyAlignment="1">
      <alignment horizontal="center"/>
      <protection/>
    </xf>
    <xf numFmtId="4" fontId="29" fillId="25" borderId="44" xfId="0" applyNumberFormat="1" applyFont="1" applyFill="1" applyBorder="1" applyAlignment="1" applyProtection="1">
      <alignment horizontal="center" vertical="top"/>
      <protection/>
    </xf>
    <xf numFmtId="2" fontId="4" fillId="0" borderId="42" xfId="50" applyNumberFormat="1" applyFont="1" applyBorder="1" applyAlignment="1">
      <alignment horizontal="left"/>
      <protection/>
    </xf>
    <xf numFmtId="2" fontId="4" fillId="0" borderId="23" xfId="50" applyNumberFormat="1" applyFont="1" applyBorder="1" applyAlignment="1">
      <alignment horizontal="left"/>
      <protection/>
    </xf>
    <xf numFmtId="2" fontId="6" fillId="0" borderId="42" xfId="50" applyNumberFormat="1" applyFont="1" applyBorder="1" applyAlignment="1" applyProtection="1">
      <alignment horizontal="center"/>
      <protection locked="0"/>
    </xf>
    <xf numFmtId="2" fontId="6" fillId="0" borderId="23" xfId="50" applyNumberFormat="1" applyFont="1" applyBorder="1" applyAlignment="1" applyProtection="1">
      <alignment horizontal="center"/>
      <protection locked="0"/>
    </xf>
    <xf numFmtId="2" fontId="6" fillId="0" borderId="46" xfId="50" applyNumberFormat="1" applyFont="1" applyBorder="1" applyAlignment="1">
      <alignment horizontal="center" vertical="center"/>
      <protection/>
    </xf>
    <xf numFmtId="2" fontId="6" fillId="0" borderId="45" xfId="50" applyNumberFormat="1" applyFont="1" applyBorder="1" applyAlignment="1">
      <alignment horizontal="center" vertical="center"/>
      <protection/>
    </xf>
    <xf numFmtId="2" fontId="6" fillId="0" borderId="28" xfId="50" applyNumberFormat="1" applyFont="1" applyBorder="1" applyAlignment="1">
      <alignment horizontal="center" vertical="center"/>
      <protection/>
    </xf>
    <xf numFmtId="2" fontId="6" fillId="0" borderId="47" xfId="50" applyNumberFormat="1" applyFont="1" applyBorder="1" applyAlignment="1">
      <alignment horizontal="center"/>
      <protection/>
    </xf>
    <xf numFmtId="2" fontId="6" fillId="0" borderId="48" xfId="50" applyNumberFormat="1" applyFont="1" applyBorder="1" applyAlignment="1">
      <alignment horizontal="center"/>
      <protection/>
    </xf>
    <xf numFmtId="2" fontId="6" fillId="0" borderId="49" xfId="50" applyNumberFormat="1" applyFont="1" applyBorder="1" applyAlignment="1">
      <alignment horizontal="center"/>
      <protection/>
    </xf>
    <xf numFmtId="2" fontId="6" fillId="0" borderId="50" xfId="50" applyNumberFormat="1" applyFont="1" applyBorder="1" applyAlignment="1">
      <alignment horizontal="center" vertical="center"/>
      <protection/>
    </xf>
    <xf numFmtId="2" fontId="6" fillId="0" borderId="31" xfId="50" applyNumberFormat="1" applyFont="1" applyBorder="1" applyAlignment="1">
      <alignment horizontal="center" vertical="center"/>
      <protection/>
    </xf>
    <xf numFmtId="2" fontId="6" fillId="0" borderId="51" xfId="50" applyNumberFormat="1" applyFont="1" applyBorder="1" applyAlignment="1">
      <alignment horizontal="center" vertical="center"/>
      <protection/>
    </xf>
    <xf numFmtId="0" fontId="9" fillId="25" borderId="0" xfId="0" applyFont="1" applyFill="1" applyAlignment="1" applyProtection="1">
      <alignment horizontal="center"/>
      <protection/>
    </xf>
    <xf numFmtId="4" fontId="29" fillId="25" borderId="0" xfId="0" applyNumberFormat="1" applyFont="1" applyFill="1" applyAlignment="1" applyProtection="1">
      <alignment horizontal="center" vertical="top"/>
      <protection/>
    </xf>
    <xf numFmtId="4" fontId="9" fillId="25" borderId="24" xfId="0" applyNumberFormat="1" applyFont="1" applyFill="1" applyBorder="1" applyAlignment="1" applyProtection="1">
      <alignment horizontal="center" vertical="top"/>
      <protection/>
    </xf>
    <xf numFmtId="4" fontId="5" fillId="25" borderId="42" xfId="0" applyNumberFormat="1" applyFont="1" applyFill="1" applyBorder="1" applyAlignment="1" applyProtection="1">
      <alignment horizontal="left" vertical="top"/>
      <protection/>
    </xf>
    <xf numFmtId="4" fontId="5" fillId="25" borderId="44" xfId="0" applyNumberFormat="1" applyFont="1" applyFill="1" applyBorder="1" applyAlignment="1" applyProtection="1">
      <alignment horizontal="left" vertical="top"/>
      <protection/>
    </xf>
    <xf numFmtId="4" fontId="5" fillId="25" borderId="23" xfId="0" applyNumberFormat="1" applyFont="1" applyFill="1" applyBorder="1" applyAlignment="1" applyProtection="1">
      <alignment horizontal="left" vertical="top"/>
      <protection/>
    </xf>
    <xf numFmtId="4" fontId="28" fillId="25" borderId="24" xfId="0" applyNumberFormat="1" applyFont="1" applyFill="1" applyBorder="1" applyAlignment="1" applyProtection="1">
      <alignment horizontal="left"/>
      <protection/>
    </xf>
    <xf numFmtId="171" fontId="0" fillId="25" borderId="40" xfId="54" applyFont="1" applyFill="1" applyBorder="1" applyAlignment="1">
      <alignment horizontal="left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4" fontId="30" fillId="25" borderId="0" xfId="0" applyNumberFormat="1" applyFont="1" applyFill="1" applyAlignment="1" applyProtection="1">
      <alignment horizontal="center" vertical="top"/>
      <protection/>
    </xf>
    <xf numFmtId="4" fontId="9" fillId="25" borderId="42" xfId="0" applyNumberFormat="1" applyFont="1" applyFill="1" applyBorder="1" applyAlignment="1" applyProtection="1">
      <alignment horizontal="center" vertical="top"/>
      <protection/>
    </xf>
    <xf numFmtId="4" fontId="9" fillId="25" borderId="44" xfId="0" applyNumberFormat="1" applyFont="1" applyFill="1" applyBorder="1" applyAlignment="1" applyProtection="1">
      <alignment horizontal="center" vertical="top"/>
      <protection/>
    </xf>
    <xf numFmtId="4" fontId="9" fillId="25" borderId="23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Moeda [0]_Especificações FL 01, 03 e 04 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Separador de milhares [0]_Especificações FL 01, 03 e 04 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21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21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121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="75" zoomScaleNormal="75" workbookViewId="0" topLeftCell="A1">
      <selection activeCell="I17" sqref="I17"/>
    </sheetView>
  </sheetViews>
  <sheetFormatPr defaultColWidth="9.140625" defaultRowHeight="12.75"/>
  <cols>
    <col min="1" max="1" width="18.28125" style="72" customWidth="1"/>
    <col min="2" max="2" width="7.421875" style="72" customWidth="1"/>
    <col min="3" max="3" width="58.7109375" style="72" customWidth="1"/>
    <col min="4" max="4" width="9.140625" style="124" customWidth="1"/>
    <col min="5" max="5" width="11.421875" style="72" customWidth="1"/>
    <col min="6" max="6" width="10.7109375" style="72" customWidth="1"/>
    <col min="7" max="7" width="14.7109375" style="72" customWidth="1"/>
    <col min="8" max="8" width="10.7109375" style="72" customWidth="1"/>
    <col min="9" max="9" width="14.7109375" style="72" customWidth="1"/>
    <col min="10" max="10" width="14.8515625" style="72" bestFit="1" customWidth="1"/>
    <col min="11" max="11" width="14.421875" style="72" bestFit="1" customWidth="1"/>
    <col min="12" max="16384" width="9.140625" style="72" customWidth="1"/>
  </cols>
  <sheetData>
    <row r="1" spans="1:9" ht="30" customHeight="1">
      <c r="A1" s="152" t="s">
        <v>45</v>
      </c>
      <c r="B1" s="152"/>
      <c r="C1" s="152"/>
      <c r="D1" s="152"/>
      <c r="E1" s="152"/>
      <c r="F1" s="152"/>
      <c r="G1" s="152"/>
      <c r="H1" s="152"/>
      <c r="I1" s="152"/>
    </row>
    <row r="2" spans="1:9" ht="30" customHeight="1">
      <c r="A2" s="153" t="s">
        <v>101</v>
      </c>
      <c r="B2" s="153"/>
      <c r="C2" s="153"/>
      <c r="D2" s="153"/>
      <c r="E2" s="153"/>
      <c r="F2" s="153"/>
      <c r="G2" s="153"/>
      <c r="H2" s="153"/>
      <c r="I2" s="153"/>
    </row>
    <row r="3" spans="1:7" ht="23.25">
      <c r="A3" s="73"/>
      <c r="B3" s="73"/>
      <c r="C3" s="73"/>
      <c r="D3" s="73"/>
      <c r="E3" s="73"/>
      <c r="F3" s="73"/>
      <c r="G3" s="73"/>
    </row>
    <row r="4" spans="1:9" ht="23.25">
      <c r="A4" s="154" t="s">
        <v>102</v>
      </c>
      <c r="B4" s="154"/>
      <c r="C4" s="154"/>
      <c r="D4" s="154"/>
      <c r="E4" s="154"/>
      <c r="F4" s="154"/>
      <c r="G4" s="154"/>
      <c r="H4" s="154"/>
      <c r="I4" s="154"/>
    </row>
    <row r="5" spans="1:9" ht="4.5" customHeight="1">
      <c r="A5" s="155"/>
      <c r="B5" s="155"/>
      <c r="C5" s="155"/>
      <c r="D5" s="155"/>
      <c r="E5" s="155"/>
      <c r="F5" s="155"/>
      <c r="G5" s="155"/>
      <c r="H5" s="155"/>
      <c r="I5" s="155"/>
    </row>
    <row r="6" spans="1:9" ht="23.25" customHeight="1">
      <c r="A6" s="140" t="s">
        <v>128</v>
      </c>
      <c r="B6" s="141"/>
      <c r="C6" s="141"/>
      <c r="D6" s="141"/>
      <c r="E6" s="141"/>
      <c r="F6" s="141"/>
      <c r="G6" s="141"/>
      <c r="H6" s="141"/>
      <c r="I6" s="142"/>
    </row>
    <row r="7" spans="1:9" ht="23.25" customHeight="1">
      <c r="A7" s="143" t="s">
        <v>129</v>
      </c>
      <c r="B7" s="144"/>
      <c r="C7" s="144"/>
      <c r="D7" s="144"/>
      <c r="E7" s="144"/>
      <c r="F7" s="144"/>
      <c r="G7" s="144"/>
      <c r="H7" s="144"/>
      <c r="I7" s="145"/>
    </row>
    <row r="8" spans="1:9" ht="23.25" customHeight="1">
      <c r="A8" s="143" t="s">
        <v>103</v>
      </c>
      <c r="B8" s="144"/>
      <c r="C8" s="144"/>
      <c r="D8" s="144"/>
      <c r="E8" s="144"/>
      <c r="F8" s="144"/>
      <c r="G8" s="144"/>
      <c r="H8" s="144"/>
      <c r="I8" s="145"/>
    </row>
    <row r="9" spans="1:9" ht="23.25" customHeight="1">
      <c r="A9" s="146" t="s">
        <v>130</v>
      </c>
      <c r="B9" s="147"/>
      <c r="C9" s="148"/>
      <c r="D9" s="149" t="s">
        <v>269</v>
      </c>
      <c r="E9" s="150"/>
      <c r="F9" s="150"/>
      <c r="G9" s="151"/>
      <c r="H9" s="74" t="s">
        <v>104</v>
      </c>
      <c r="I9" s="130">
        <v>0.25</v>
      </c>
    </row>
    <row r="10" spans="1:9" ht="4.5" customHeight="1">
      <c r="A10" s="127"/>
      <c r="B10" s="127"/>
      <c r="C10" s="127"/>
      <c r="D10" s="127"/>
      <c r="E10" s="127"/>
      <c r="F10" s="127"/>
      <c r="G10" s="127"/>
      <c r="H10" s="127"/>
      <c r="I10" s="127"/>
    </row>
    <row r="11" spans="1:9" ht="12.75">
      <c r="A11" s="75" t="s">
        <v>105</v>
      </c>
      <c r="B11" s="128" t="s">
        <v>11</v>
      </c>
      <c r="C11" s="128" t="s">
        <v>106</v>
      </c>
      <c r="D11" s="128" t="s">
        <v>42</v>
      </c>
      <c r="E11" s="128" t="s">
        <v>40</v>
      </c>
      <c r="F11" s="137" t="s">
        <v>107</v>
      </c>
      <c r="G11" s="138"/>
      <c r="H11" s="139" t="s">
        <v>108</v>
      </c>
      <c r="I11" s="139"/>
    </row>
    <row r="12" spans="1:9" ht="12.75">
      <c r="A12" s="77" t="s">
        <v>109</v>
      </c>
      <c r="B12" s="129"/>
      <c r="C12" s="129"/>
      <c r="D12" s="129"/>
      <c r="E12" s="129"/>
      <c r="F12" s="78" t="s">
        <v>46</v>
      </c>
      <c r="G12" s="76" t="s">
        <v>34</v>
      </c>
      <c r="H12" s="78" t="s">
        <v>46</v>
      </c>
      <c r="I12" s="76" t="s">
        <v>34</v>
      </c>
    </row>
    <row r="13" spans="1:9" ht="12.75">
      <c r="A13" s="79"/>
      <c r="B13" s="80">
        <v>1</v>
      </c>
      <c r="C13" s="81" t="s">
        <v>13</v>
      </c>
      <c r="D13" s="77"/>
      <c r="E13" s="77"/>
      <c r="F13" s="78"/>
      <c r="G13" s="82"/>
      <c r="H13" s="78"/>
      <c r="I13" s="82"/>
    </row>
    <row r="14" spans="1:9" ht="12.75">
      <c r="A14" s="83" t="s">
        <v>198</v>
      </c>
      <c r="B14" s="84" t="s">
        <v>0</v>
      </c>
      <c r="C14" s="85" t="s">
        <v>95</v>
      </c>
      <c r="D14" s="83" t="s">
        <v>39</v>
      </c>
      <c r="E14" s="86">
        <v>312</v>
      </c>
      <c r="F14" s="87">
        <v>0.45</v>
      </c>
      <c r="G14" s="88">
        <f>F14*E14</f>
        <v>140.4</v>
      </c>
      <c r="H14" s="87">
        <f>F14*$I$9+F14</f>
        <v>0.5625</v>
      </c>
      <c r="I14" s="88">
        <f>H14*E14</f>
        <v>175.5</v>
      </c>
    </row>
    <row r="15" spans="1:9" ht="12.75">
      <c r="A15" s="83" t="s">
        <v>199</v>
      </c>
      <c r="B15" s="84" t="s">
        <v>1</v>
      </c>
      <c r="C15" s="85" t="s">
        <v>76</v>
      </c>
      <c r="D15" s="83" t="s">
        <v>37</v>
      </c>
      <c r="E15" s="86">
        <v>1</v>
      </c>
      <c r="F15" s="87">
        <v>231.18</v>
      </c>
      <c r="G15" s="88">
        <f>F15*E15</f>
        <v>231.18</v>
      </c>
      <c r="H15" s="87">
        <f>F15*$I$9+F15</f>
        <v>288.975</v>
      </c>
      <c r="I15" s="88">
        <f>H15*E15</f>
        <v>288.975</v>
      </c>
    </row>
    <row r="16" spans="1:9" ht="12.75">
      <c r="A16" s="89" t="s">
        <v>200</v>
      </c>
      <c r="B16" s="84" t="s">
        <v>2</v>
      </c>
      <c r="C16" s="85" t="s">
        <v>201</v>
      </c>
      <c r="D16" s="83" t="s">
        <v>37</v>
      </c>
      <c r="E16" s="86">
        <v>129</v>
      </c>
      <c r="F16" s="87">
        <v>3.24</v>
      </c>
      <c r="G16" s="88">
        <f>F16*E16</f>
        <v>417.96000000000004</v>
      </c>
      <c r="H16" s="87">
        <f>F16*$I$9+F16</f>
        <v>4.050000000000001</v>
      </c>
      <c r="I16" s="88">
        <f>H16*E16</f>
        <v>522.45</v>
      </c>
    </row>
    <row r="17" spans="1:9" s="93" customFormat="1" ht="12.75">
      <c r="A17" s="79"/>
      <c r="B17" s="80"/>
      <c r="C17" s="90" t="s">
        <v>144</v>
      </c>
      <c r="D17" s="91"/>
      <c r="E17" s="92"/>
      <c r="F17" s="78"/>
      <c r="G17" s="82">
        <f>SUM(G14:G16)</f>
        <v>789.5400000000001</v>
      </c>
      <c r="H17" s="78"/>
      <c r="I17" s="82">
        <f>SUM(I14:I16)</f>
        <v>986.9250000000001</v>
      </c>
    </row>
    <row r="18" spans="1:9" ht="12.75">
      <c r="A18" s="79"/>
      <c r="B18" s="80"/>
      <c r="C18" s="81"/>
      <c r="D18" s="77"/>
      <c r="E18" s="92"/>
      <c r="F18" s="78"/>
      <c r="G18" s="82"/>
      <c r="H18" s="78"/>
      <c r="I18" s="82"/>
    </row>
    <row r="19" spans="1:9" ht="12.75">
      <c r="A19" s="89"/>
      <c r="B19" s="80">
        <v>2</v>
      </c>
      <c r="C19" s="81" t="s">
        <v>131</v>
      </c>
      <c r="D19" s="77"/>
      <c r="E19" s="86"/>
      <c r="F19" s="78"/>
      <c r="G19" s="78"/>
      <c r="H19" s="78"/>
      <c r="I19" s="78"/>
    </row>
    <row r="20" spans="1:9" ht="12.75">
      <c r="A20" s="89">
        <v>72819</v>
      </c>
      <c r="B20" s="84" t="s">
        <v>48</v>
      </c>
      <c r="C20" s="94" t="s">
        <v>204</v>
      </c>
      <c r="D20" s="95" t="s">
        <v>41</v>
      </c>
      <c r="E20" s="86">
        <v>80</v>
      </c>
      <c r="F20" s="87">
        <v>54.5</v>
      </c>
      <c r="G20" s="88">
        <f aca="true" t="shared" si="0" ref="G20:G31">F20*E20</f>
        <v>4360</v>
      </c>
      <c r="H20" s="87">
        <f aca="true" t="shared" si="1" ref="H20:H31">F20*$I$9+F20</f>
        <v>68.125</v>
      </c>
      <c r="I20" s="88">
        <f aca="true" t="shared" si="2" ref="I20:I31">H20*E20</f>
        <v>5450</v>
      </c>
    </row>
    <row r="21" spans="1:9" ht="12.75">
      <c r="A21" s="89" t="s">
        <v>202</v>
      </c>
      <c r="B21" s="84" t="s">
        <v>3</v>
      </c>
      <c r="C21" s="94" t="s">
        <v>203</v>
      </c>
      <c r="D21" s="95" t="s">
        <v>41</v>
      </c>
      <c r="E21" s="86">
        <v>36</v>
      </c>
      <c r="F21" s="87">
        <v>26.03</v>
      </c>
      <c r="G21" s="88">
        <f t="shared" si="0"/>
        <v>937.08</v>
      </c>
      <c r="H21" s="87">
        <f t="shared" si="1"/>
        <v>32.5375</v>
      </c>
      <c r="I21" s="88">
        <f t="shared" si="2"/>
        <v>1171.3500000000001</v>
      </c>
    </row>
    <row r="22" spans="1:9" ht="12.75">
      <c r="A22" s="89" t="s">
        <v>205</v>
      </c>
      <c r="B22" s="84" t="s">
        <v>49</v>
      </c>
      <c r="C22" s="94" t="s">
        <v>96</v>
      </c>
      <c r="D22" s="95" t="s">
        <v>43</v>
      </c>
      <c r="E22" s="86">
        <v>15</v>
      </c>
      <c r="F22" s="87">
        <v>16.45</v>
      </c>
      <c r="G22" s="88">
        <f t="shared" si="0"/>
        <v>246.75</v>
      </c>
      <c r="H22" s="87">
        <f t="shared" si="1"/>
        <v>20.5625</v>
      </c>
      <c r="I22" s="88">
        <f t="shared" si="2"/>
        <v>308.4375</v>
      </c>
    </row>
    <row r="23" spans="1:9" ht="12.75">
      <c r="A23" s="89">
        <v>79512</v>
      </c>
      <c r="B23" s="84" t="s">
        <v>50</v>
      </c>
      <c r="C23" s="94" t="s">
        <v>44</v>
      </c>
      <c r="D23" s="95" t="s">
        <v>37</v>
      </c>
      <c r="E23" s="86">
        <v>47</v>
      </c>
      <c r="F23" s="87">
        <v>10.28</v>
      </c>
      <c r="G23" s="88">
        <f t="shared" si="0"/>
        <v>483.15999999999997</v>
      </c>
      <c r="H23" s="87">
        <f t="shared" si="1"/>
        <v>12.85</v>
      </c>
      <c r="I23" s="88">
        <f t="shared" si="2"/>
        <v>603.9499999999999</v>
      </c>
    </row>
    <row r="24" spans="1:9" ht="25.5">
      <c r="A24" s="89" t="s">
        <v>206</v>
      </c>
      <c r="B24" s="84" t="s">
        <v>51</v>
      </c>
      <c r="C24" s="94" t="s">
        <v>79</v>
      </c>
      <c r="D24" s="95" t="s">
        <v>37</v>
      </c>
      <c r="E24" s="86">
        <v>47</v>
      </c>
      <c r="F24" s="87">
        <v>20.62</v>
      </c>
      <c r="G24" s="88">
        <f t="shared" si="0"/>
        <v>969.1400000000001</v>
      </c>
      <c r="H24" s="87">
        <f t="shared" si="1"/>
        <v>25.775000000000002</v>
      </c>
      <c r="I24" s="88">
        <f t="shared" si="2"/>
        <v>1211.4250000000002</v>
      </c>
    </row>
    <row r="25" spans="1:9" ht="12.75">
      <c r="A25" s="89" t="s">
        <v>207</v>
      </c>
      <c r="B25" s="84" t="s">
        <v>52</v>
      </c>
      <c r="C25" s="94" t="s">
        <v>77</v>
      </c>
      <c r="D25" s="95" t="s">
        <v>43</v>
      </c>
      <c r="E25" s="86">
        <v>4.26</v>
      </c>
      <c r="F25" s="87">
        <v>302.07</v>
      </c>
      <c r="G25" s="88">
        <f t="shared" si="0"/>
        <v>1286.8182</v>
      </c>
      <c r="H25" s="87">
        <f t="shared" si="1"/>
        <v>377.5875</v>
      </c>
      <c r="I25" s="88">
        <f t="shared" si="2"/>
        <v>1608.5227499999999</v>
      </c>
    </row>
    <row r="26" spans="1:9" ht="12.75">
      <c r="A26" s="89" t="s">
        <v>208</v>
      </c>
      <c r="B26" s="84" t="s">
        <v>53</v>
      </c>
      <c r="C26" s="94" t="s">
        <v>97</v>
      </c>
      <c r="D26" s="95" t="s">
        <v>37</v>
      </c>
      <c r="E26" s="86">
        <v>44</v>
      </c>
      <c r="F26" s="87">
        <v>37.31</v>
      </c>
      <c r="G26" s="88">
        <f t="shared" si="0"/>
        <v>1641.64</v>
      </c>
      <c r="H26" s="87">
        <f t="shared" si="1"/>
        <v>46.6375</v>
      </c>
      <c r="I26" s="88">
        <f t="shared" si="2"/>
        <v>2052.05</v>
      </c>
    </row>
    <row r="27" spans="1:9" ht="12.75">
      <c r="A27" s="89" t="s">
        <v>209</v>
      </c>
      <c r="B27" s="84" t="s">
        <v>54</v>
      </c>
      <c r="C27" s="94" t="s">
        <v>93</v>
      </c>
      <c r="D27" s="95" t="s">
        <v>38</v>
      </c>
      <c r="E27" s="86">
        <v>146</v>
      </c>
      <c r="F27" s="87">
        <v>5.41</v>
      </c>
      <c r="G27" s="88">
        <f t="shared" si="0"/>
        <v>789.86</v>
      </c>
      <c r="H27" s="87">
        <f t="shared" si="1"/>
        <v>6.7625</v>
      </c>
      <c r="I27" s="88">
        <f t="shared" si="2"/>
        <v>987.325</v>
      </c>
    </row>
    <row r="28" spans="1:9" ht="12.75">
      <c r="A28" s="89">
        <v>73361</v>
      </c>
      <c r="B28" s="84" t="s">
        <v>55</v>
      </c>
      <c r="C28" s="94" t="s">
        <v>162</v>
      </c>
      <c r="D28" s="95" t="s">
        <v>43</v>
      </c>
      <c r="E28" s="86">
        <v>5</v>
      </c>
      <c r="F28" s="87">
        <v>244.68</v>
      </c>
      <c r="G28" s="88">
        <f t="shared" si="0"/>
        <v>1223.4</v>
      </c>
      <c r="H28" s="87">
        <f t="shared" si="1"/>
        <v>305.85</v>
      </c>
      <c r="I28" s="88">
        <f t="shared" si="2"/>
        <v>1529.25</v>
      </c>
    </row>
    <row r="29" spans="1:9" ht="25.5">
      <c r="A29" s="89">
        <v>6519</v>
      </c>
      <c r="B29" s="84" t="s">
        <v>80</v>
      </c>
      <c r="C29" s="94" t="s">
        <v>98</v>
      </c>
      <c r="D29" s="95" t="s">
        <v>37</v>
      </c>
      <c r="E29" s="86">
        <v>23</v>
      </c>
      <c r="F29" s="87">
        <v>100.88</v>
      </c>
      <c r="G29" s="88">
        <f t="shared" si="0"/>
        <v>2320.24</v>
      </c>
      <c r="H29" s="87">
        <f t="shared" si="1"/>
        <v>126.1</v>
      </c>
      <c r="I29" s="88">
        <f t="shared" si="2"/>
        <v>2900.2999999999997</v>
      </c>
    </row>
    <row r="30" spans="1:9" ht="25.5">
      <c r="A30" s="89" t="s">
        <v>210</v>
      </c>
      <c r="B30" s="84" t="s">
        <v>163</v>
      </c>
      <c r="C30" s="94" t="s">
        <v>226</v>
      </c>
      <c r="D30" s="95" t="s">
        <v>37</v>
      </c>
      <c r="E30" s="86">
        <v>70</v>
      </c>
      <c r="F30" s="87">
        <v>5</v>
      </c>
      <c r="G30" s="88">
        <f t="shared" si="0"/>
        <v>350</v>
      </c>
      <c r="H30" s="87">
        <f t="shared" si="1"/>
        <v>6.25</v>
      </c>
      <c r="I30" s="88">
        <f t="shared" si="2"/>
        <v>437.5</v>
      </c>
    </row>
    <row r="31" spans="1:9" ht="12.75">
      <c r="A31" s="89" t="s">
        <v>211</v>
      </c>
      <c r="B31" s="84" t="s">
        <v>164</v>
      </c>
      <c r="C31" s="94" t="s">
        <v>99</v>
      </c>
      <c r="D31" s="95" t="s">
        <v>43</v>
      </c>
      <c r="E31" s="86">
        <v>21</v>
      </c>
      <c r="F31" s="87">
        <v>20.55</v>
      </c>
      <c r="G31" s="88">
        <f t="shared" si="0"/>
        <v>431.55</v>
      </c>
      <c r="H31" s="87">
        <f t="shared" si="1"/>
        <v>25.6875</v>
      </c>
      <c r="I31" s="88">
        <f t="shared" si="2"/>
        <v>539.4375</v>
      </c>
    </row>
    <row r="32" spans="1:9" ht="12.75">
      <c r="A32" s="89"/>
      <c r="B32" s="84"/>
      <c r="C32" s="90" t="s">
        <v>145</v>
      </c>
      <c r="D32" s="96"/>
      <c r="E32" s="97"/>
      <c r="F32" s="78"/>
      <c r="G32" s="78">
        <f>SUM(G20:G31)</f>
        <v>15039.6382</v>
      </c>
      <c r="H32" s="78"/>
      <c r="I32" s="78">
        <f>SUM(I20:I31)</f>
        <v>18799.54775</v>
      </c>
    </row>
    <row r="33" spans="1:9" ht="12.75">
      <c r="A33" s="89"/>
      <c r="B33" s="80"/>
      <c r="C33" s="81"/>
      <c r="D33" s="77"/>
      <c r="E33" s="97"/>
      <c r="F33" s="78"/>
      <c r="G33" s="78"/>
      <c r="H33" s="78"/>
      <c r="I33" s="78"/>
    </row>
    <row r="34" spans="1:9" ht="12.75">
      <c r="A34" s="89"/>
      <c r="B34" s="98">
        <v>3</v>
      </c>
      <c r="C34" s="99" t="s">
        <v>56</v>
      </c>
      <c r="D34" s="77"/>
      <c r="E34" s="97"/>
      <c r="F34" s="78"/>
      <c r="G34" s="78"/>
      <c r="H34" s="78"/>
      <c r="I34" s="78"/>
    </row>
    <row r="35" spans="1:9" ht="12.75">
      <c r="A35" s="89" t="s">
        <v>212</v>
      </c>
      <c r="B35" s="84" t="s">
        <v>4</v>
      </c>
      <c r="C35" s="94" t="s">
        <v>77</v>
      </c>
      <c r="D35" s="95" t="s">
        <v>43</v>
      </c>
      <c r="E35" s="86">
        <v>3.48</v>
      </c>
      <c r="F35" s="87">
        <v>302.07</v>
      </c>
      <c r="G35" s="88">
        <f>F35*E35</f>
        <v>1051.2036</v>
      </c>
      <c r="H35" s="87">
        <f>F35*$I$9+F35</f>
        <v>377.5875</v>
      </c>
      <c r="I35" s="88">
        <f>H35*E35</f>
        <v>1314.0045</v>
      </c>
    </row>
    <row r="36" spans="1:9" ht="12.75">
      <c r="A36" s="89" t="s">
        <v>213</v>
      </c>
      <c r="B36" s="84" t="s">
        <v>5</v>
      </c>
      <c r="C36" s="100" t="s">
        <v>161</v>
      </c>
      <c r="D36" s="95" t="s">
        <v>37</v>
      </c>
      <c r="E36" s="86">
        <v>84</v>
      </c>
      <c r="F36" s="87">
        <v>38.09</v>
      </c>
      <c r="G36" s="88">
        <f>F36*E36</f>
        <v>3199.5600000000004</v>
      </c>
      <c r="H36" s="87">
        <f>F36*$I$9+F36</f>
        <v>47.612500000000004</v>
      </c>
      <c r="I36" s="88">
        <f>H36*E36</f>
        <v>3999.4500000000003</v>
      </c>
    </row>
    <row r="37" spans="1:9" ht="12.75">
      <c r="A37" s="89" t="s">
        <v>209</v>
      </c>
      <c r="B37" s="84" t="s">
        <v>6</v>
      </c>
      <c r="C37" s="94" t="s">
        <v>93</v>
      </c>
      <c r="D37" s="95" t="s">
        <v>38</v>
      </c>
      <c r="E37" s="86">
        <v>272</v>
      </c>
      <c r="F37" s="87">
        <v>5.41</v>
      </c>
      <c r="G37" s="88">
        <f>F37*E37</f>
        <v>1471.52</v>
      </c>
      <c r="H37" s="87">
        <f>F37*$I$9+F37</f>
        <v>6.7625</v>
      </c>
      <c r="I37" s="88">
        <f>H37*E37</f>
        <v>1839.4</v>
      </c>
    </row>
    <row r="38" spans="1:9" ht="25.5">
      <c r="A38" s="89" t="s">
        <v>214</v>
      </c>
      <c r="B38" s="84" t="s">
        <v>35</v>
      </c>
      <c r="C38" s="94" t="s">
        <v>78</v>
      </c>
      <c r="D38" s="95" t="s">
        <v>37</v>
      </c>
      <c r="E38" s="86">
        <v>3.84</v>
      </c>
      <c r="F38" s="87">
        <v>53.72</v>
      </c>
      <c r="G38" s="88">
        <f>F38*E38</f>
        <v>206.2848</v>
      </c>
      <c r="H38" s="87">
        <f>F38*$I$9+F38</f>
        <v>67.15</v>
      </c>
      <c r="I38" s="88">
        <f>H38*E38</f>
        <v>257.856</v>
      </c>
    </row>
    <row r="39" spans="1:9" ht="12.75">
      <c r="A39" s="89" t="s">
        <v>215</v>
      </c>
      <c r="B39" s="84" t="s">
        <v>36</v>
      </c>
      <c r="C39" s="94" t="s">
        <v>227</v>
      </c>
      <c r="D39" s="95" t="s">
        <v>41</v>
      </c>
      <c r="E39" s="86">
        <v>21</v>
      </c>
      <c r="F39" s="87">
        <v>10.93</v>
      </c>
      <c r="G39" s="88">
        <f>F39*E39</f>
        <v>229.53</v>
      </c>
      <c r="H39" s="87">
        <f>F39*$I$9+F39</f>
        <v>13.6625</v>
      </c>
      <c r="I39" s="88">
        <f>H39*E39</f>
        <v>286.91249999999997</v>
      </c>
    </row>
    <row r="40" spans="1:9" ht="12.75">
      <c r="A40" s="89"/>
      <c r="B40" s="84"/>
      <c r="C40" s="90" t="s">
        <v>146</v>
      </c>
      <c r="D40" s="96"/>
      <c r="E40" s="97"/>
      <c r="F40" s="78"/>
      <c r="G40" s="78">
        <f>SUM(G35:G39)</f>
        <v>6158.098400000001</v>
      </c>
      <c r="H40" s="78"/>
      <c r="I40" s="78">
        <f>SUM(I35:I39)</f>
        <v>7697.623</v>
      </c>
    </row>
    <row r="41" spans="1:9" ht="12.75">
      <c r="A41" s="89"/>
      <c r="B41" s="84"/>
      <c r="C41" s="101"/>
      <c r="D41" s="92"/>
      <c r="E41" s="86"/>
      <c r="F41" s="87"/>
      <c r="G41" s="87"/>
      <c r="H41" s="87"/>
      <c r="I41" s="87"/>
    </row>
    <row r="42" spans="1:9" s="93" customFormat="1" ht="12.75">
      <c r="A42" s="89"/>
      <c r="B42" s="80">
        <v>4</v>
      </c>
      <c r="C42" s="102" t="s">
        <v>14</v>
      </c>
      <c r="D42" s="103"/>
      <c r="E42" s="51"/>
      <c r="F42" s="78"/>
      <c r="G42" s="78"/>
      <c r="H42" s="78"/>
      <c r="I42" s="78"/>
    </row>
    <row r="43" spans="1:9" s="105" customFormat="1" ht="12.75">
      <c r="A43" s="89" t="s">
        <v>216</v>
      </c>
      <c r="B43" s="84" t="s">
        <v>25</v>
      </c>
      <c r="C43" s="104" t="s">
        <v>110</v>
      </c>
      <c r="D43" s="83" t="s">
        <v>37</v>
      </c>
      <c r="E43" s="45">
        <v>161</v>
      </c>
      <c r="F43" s="87">
        <v>30.08</v>
      </c>
      <c r="G43" s="87">
        <f>F43*E43</f>
        <v>4842.88</v>
      </c>
      <c r="H43" s="87">
        <f>F43*(100%+$I$9)</f>
        <v>37.599999999999994</v>
      </c>
      <c r="I43" s="87">
        <f>H43*E43</f>
        <v>6053.599999999999</v>
      </c>
    </row>
    <row r="44" spans="1:9" s="105" customFormat="1" ht="12.75">
      <c r="A44" s="89"/>
      <c r="B44" s="84"/>
      <c r="C44" s="90" t="s">
        <v>147</v>
      </c>
      <c r="D44" s="83"/>
      <c r="E44" s="45"/>
      <c r="F44" s="87"/>
      <c r="G44" s="78">
        <f>SUM(G43)</f>
        <v>4842.88</v>
      </c>
      <c r="H44" s="78"/>
      <c r="I44" s="78">
        <f>SUM(I43)</f>
        <v>6053.599999999999</v>
      </c>
    </row>
    <row r="45" spans="1:9" s="105" customFormat="1" ht="12.75">
      <c r="A45" s="89"/>
      <c r="B45" s="84"/>
      <c r="C45" s="104"/>
      <c r="D45" s="83"/>
      <c r="E45" s="45"/>
      <c r="F45" s="87"/>
      <c r="G45" s="87"/>
      <c r="H45" s="87"/>
      <c r="I45" s="87"/>
    </row>
    <row r="46" spans="1:9" ht="12.75">
      <c r="A46" s="89"/>
      <c r="B46" s="80">
        <v>5</v>
      </c>
      <c r="C46" s="102" t="s">
        <v>57</v>
      </c>
      <c r="D46" s="103"/>
      <c r="E46" s="51"/>
      <c r="F46" s="78"/>
      <c r="G46" s="78"/>
      <c r="H46" s="78"/>
      <c r="I46" s="78"/>
    </row>
    <row r="47" spans="1:11" ht="12.75">
      <c r="A47" s="106"/>
      <c r="B47" s="84" t="s">
        <v>27</v>
      </c>
      <c r="C47" s="104" t="s">
        <v>165</v>
      </c>
      <c r="D47" s="83"/>
      <c r="E47" s="45"/>
      <c r="F47" s="45"/>
      <c r="G47" s="87"/>
      <c r="H47" s="87"/>
      <c r="I47" s="87"/>
      <c r="J47" s="107"/>
      <c r="K47" s="107"/>
    </row>
    <row r="48" spans="1:11" ht="12.75">
      <c r="A48" s="89">
        <v>6103</v>
      </c>
      <c r="B48" s="84"/>
      <c r="C48" s="108" t="s">
        <v>166</v>
      </c>
      <c r="D48" s="83" t="s">
        <v>58</v>
      </c>
      <c r="E48" s="45">
        <v>1</v>
      </c>
      <c r="F48" s="45">
        <v>120.35</v>
      </c>
      <c r="G48" s="87">
        <f>F48*E48</f>
        <v>120.35</v>
      </c>
      <c r="H48" s="87">
        <f>F48*(100%+$I$9)</f>
        <v>150.4375</v>
      </c>
      <c r="I48" s="87">
        <f>H48*E48</f>
        <v>150.4375</v>
      </c>
      <c r="J48" s="107"/>
      <c r="K48" s="107"/>
    </row>
    <row r="49" spans="1:11" ht="12.75">
      <c r="A49" s="89">
        <v>6103</v>
      </c>
      <c r="B49" s="84"/>
      <c r="C49" s="108" t="s">
        <v>167</v>
      </c>
      <c r="D49" s="83" t="s">
        <v>58</v>
      </c>
      <c r="E49" s="45">
        <v>2</v>
      </c>
      <c r="F49" s="45">
        <v>300.87</v>
      </c>
      <c r="G49" s="87">
        <f>F49*E49</f>
        <v>601.74</v>
      </c>
      <c r="H49" s="87">
        <f>F49*(100%+$I$9)</f>
        <v>376.0875</v>
      </c>
      <c r="I49" s="87">
        <f>H49*E49</f>
        <v>752.175</v>
      </c>
      <c r="J49" s="107"/>
      <c r="K49" s="107"/>
    </row>
    <row r="50" spans="1:11" ht="12.75">
      <c r="A50" s="106"/>
      <c r="B50" s="84" t="s">
        <v>28</v>
      </c>
      <c r="C50" s="104" t="s">
        <v>134</v>
      </c>
      <c r="D50" s="83"/>
      <c r="E50" s="45"/>
      <c r="F50" s="45"/>
      <c r="G50" s="87"/>
      <c r="H50" s="87"/>
      <c r="I50" s="87"/>
      <c r="J50" s="107"/>
      <c r="K50" s="107"/>
    </row>
    <row r="51" spans="1:11" ht="12.75">
      <c r="A51" s="89" t="s">
        <v>217</v>
      </c>
      <c r="B51" s="84"/>
      <c r="C51" s="108" t="s">
        <v>135</v>
      </c>
      <c r="D51" s="83" t="s">
        <v>58</v>
      </c>
      <c r="E51" s="45">
        <v>1</v>
      </c>
      <c r="F51" s="45">
        <v>198.09</v>
      </c>
      <c r="G51" s="87">
        <f>F51*E51</f>
        <v>198.09</v>
      </c>
      <c r="H51" s="87">
        <f>F51*(100%+$I$9)</f>
        <v>247.6125</v>
      </c>
      <c r="I51" s="87">
        <f>H51*E51</f>
        <v>247.6125</v>
      </c>
      <c r="J51" s="107"/>
      <c r="K51" s="107"/>
    </row>
    <row r="52" spans="1:11" ht="12.75">
      <c r="A52" s="89" t="s">
        <v>218</v>
      </c>
      <c r="B52" s="84"/>
      <c r="C52" s="108" t="s">
        <v>136</v>
      </c>
      <c r="D52" s="83" t="s">
        <v>58</v>
      </c>
      <c r="E52" s="45">
        <v>1</v>
      </c>
      <c r="F52" s="45">
        <v>461.69</v>
      </c>
      <c r="G52" s="87">
        <f aca="true" t="shared" si="3" ref="G52:G57">F52*E52</f>
        <v>461.69</v>
      </c>
      <c r="H52" s="87">
        <f aca="true" t="shared" si="4" ref="H52:H57">F52*(100%+$I$9)</f>
        <v>577.1125</v>
      </c>
      <c r="I52" s="87">
        <f aca="true" t="shared" si="5" ref="I52:I57">H52*E52</f>
        <v>577.1125</v>
      </c>
      <c r="J52" s="107"/>
      <c r="K52" s="107"/>
    </row>
    <row r="53" spans="1:11" ht="12.75">
      <c r="A53" s="106"/>
      <c r="B53" s="84" t="s">
        <v>29</v>
      </c>
      <c r="C53" s="85" t="s">
        <v>132</v>
      </c>
      <c r="D53" s="83"/>
      <c r="E53" s="45"/>
      <c r="F53" s="45"/>
      <c r="G53" s="87"/>
      <c r="H53" s="87"/>
      <c r="I53" s="87"/>
      <c r="J53" s="107"/>
      <c r="K53" s="107"/>
    </row>
    <row r="54" spans="1:11" ht="12.75">
      <c r="A54" s="106" t="s">
        <v>219</v>
      </c>
      <c r="B54" s="84"/>
      <c r="C54" s="109" t="s">
        <v>133</v>
      </c>
      <c r="D54" s="83" t="s">
        <v>58</v>
      </c>
      <c r="E54" s="45">
        <v>2</v>
      </c>
      <c r="F54" s="45">
        <v>761.17</v>
      </c>
      <c r="G54" s="87">
        <f t="shared" si="3"/>
        <v>1522.34</v>
      </c>
      <c r="H54" s="87">
        <f t="shared" si="4"/>
        <v>951.4625</v>
      </c>
      <c r="I54" s="87">
        <f t="shared" si="5"/>
        <v>1902.925</v>
      </c>
      <c r="J54" s="107" t="s">
        <v>173</v>
      </c>
      <c r="K54" s="107"/>
    </row>
    <row r="55" spans="1:11" ht="12.75">
      <c r="A55" s="106" t="s">
        <v>219</v>
      </c>
      <c r="B55" s="84"/>
      <c r="C55" s="109" t="s">
        <v>59</v>
      </c>
      <c r="D55" s="83" t="s">
        <v>58</v>
      </c>
      <c r="E55" s="45">
        <v>7</v>
      </c>
      <c r="F55" s="45">
        <v>380.58</v>
      </c>
      <c r="G55" s="87">
        <f t="shared" si="3"/>
        <v>2664.06</v>
      </c>
      <c r="H55" s="87">
        <f t="shared" si="4"/>
        <v>475.72499999999997</v>
      </c>
      <c r="I55" s="87">
        <f t="shared" si="5"/>
        <v>3330.075</v>
      </c>
      <c r="J55" s="107"/>
      <c r="K55" s="107"/>
    </row>
    <row r="56" spans="1:11" ht="12.75">
      <c r="A56" s="106" t="s">
        <v>219</v>
      </c>
      <c r="B56" s="84"/>
      <c r="C56" s="109" t="s">
        <v>60</v>
      </c>
      <c r="D56" s="83" t="s">
        <v>58</v>
      </c>
      <c r="E56" s="45">
        <v>8</v>
      </c>
      <c r="F56" s="45">
        <v>285.44</v>
      </c>
      <c r="G56" s="87">
        <f t="shared" si="3"/>
        <v>2283.52</v>
      </c>
      <c r="H56" s="87">
        <f t="shared" si="4"/>
        <v>356.8</v>
      </c>
      <c r="I56" s="87">
        <f t="shared" si="5"/>
        <v>2854.4</v>
      </c>
      <c r="J56" s="107"/>
      <c r="K56" s="107"/>
    </row>
    <row r="57" spans="1:11" ht="12.75">
      <c r="A57" s="89">
        <v>12781.5</v>
      </c>
      <c r="B57" s="84" t="s">
        <v>143</v>
      </c>
      <c r="C57" s="85" t="s">
        <v>142</v>
      </c>
      <c r="D57" s="83" t="s">
        <v>37</v>
      </c>
      <c r="E57" s="45">
        <v>154</v>
      </c>
      <c r="F57" s="45">
        <v>58.68</v>
      </c>
      <c r="G57" s="87">
        <f t="shared" si="3"/>
        <v>9036.72</v>
      </c>
      <c r="H57" s="87">
        <f t="shared" si="4"/>
        <v>73.35</v>
      </c>
      <c r="I57" s="87">
        <f t="shared" si="5"/>
        <v>11295.9</v>
      </c>
      <c r="J57" s="107"/>
      <c r="K57" s="107"/>
    </row>
    <row r="58" spans="1:11" ht="12.75">
      <c r="A58" s="106"/>
      <c r="B58" s="84"/>
      <c r="C58" s="90" t="s">
        <v>148</v>
      </c>
      <c r="D58" s="83"/>
      <c r="E58" s="45"/>
      <c r="F58" s="45"/>
      <c r="G58" s="78">
        <f>SUM(G48:G57)</f>
        <v>16888.510000000002</v>
      </c>
      <c r="H58" s="78"/>
      <c r="I58" s="78">
        <f>SUM(I48:I57)</f>
        <v>21110.637499999997</v>
      </c>
      <c r="J58" s="107"/>
      <c r="K58" s="107"/>
    </row>
    <row r="59" spans="1:11" ht="12.75">
      <c r="A59" s="106"/>
      <c r="B59" s="84"/>
      <c r="C59" s="85"/>
      <c r="D59" s="83"/>
      <c r="E59" s="45"/>
      <c r="F59" s="45"/>
      <c r="G59" s="87"/>
      <c r="H59" s="87"/>
      <c r="I59" s="87"/>
      <c r="J59" s="107"/>
      <c r="K59" s="107"/>
    </row>
    <row r="60" spans="1:11" s="93" customFormat="1" ht="12.75">
      <c r="A60" s="106"/>
      <c r="B60" s="80">
        <v>6</v>
      </c>
      <c r="C60" s="110" t="s">
        <v>26</v>
      </c>
      <c r="D60" s="103"/>
      <c r="E60" s="51"/>
      <c r="F60" s="51"/>
      <c r="G60" s="78"/>
      <c r="H60" s="78"/>
      <c r="I60" s="78"/>
      <c r="J60" s="111"/>
      <c r="K60" s="111"/>
    </row>
    <row r="61" spans="1:11" ht="12.75">
      <c r="A61" s="89" t="s">
        <v>229</v>
      </c>
      <c r="B61" s="84" t="s">
        <v>7</v>
      </c>
      <c r="C61" s="85" t="s">
        <v>111</v>
      </c>
      <c r="D61" s="83" t="s">
        <v>37</v>
      </c>
      <c r="E61" s="45">
        <v>112</v>
      </c>
      <c r="F61" s="45">
        <v>30.32</v>
      </c>
      <c r="G61" s="87">
        <f>F61*E61</f>
        <v>3395.84</v>
      </c>
      <c r="H61" s="87">
        <f>F61*(100%+$I$9)</f>
        <v>37.9</v>
      </c>
      <c r="I61" s="87">
        <f>H61*E61</f>
        <v>4244.8</v>
      </c>
      <c r="J61" s="107"/>
      <c r="K61" s="107"/>
    </row>
    <row r="62" spans="1:11" ht="12.75">
      <c r="A62" s="89" t="s">
        <v>158</v>
      </c>
      <c r="B62" s="84" t="s">
        <v>8</v>
      </c>
      <c r="C62" s="85" t="s">
        <v>137</v>
      </c>
      <c r="D62" s="83" t="s">
        <v>37</v>
      </c>
      <c r="E62" s="45">
        <v>112</v>
      </c>
      <c r="F62" s="45">
        <v>21.48</v>
      </c>
      <c r="G62" s="87">
        <f>F62*E62</f>
        <v>2405.76</v>
      </c>
      <c r="H62" s="87">
        <f>F62*(100%+$I$9)</f>
        <v>26.85</v>
      </c>
      <c r="I62" s="87">
        <f>H62*E62</f>
        <v>3007.2000000000003</v>
      </c>
      <c r="J62" s="107"/>
      <c r="K62" s="107"/>
    </row>
    <row r="63" spans="1:11" ht="12.75">
      <c r="A63" s="89" t="s">
        <v>158</v>
      </c>
      <c r="B63" s="84" t="s">
        <v>9</v>
      </c>
      <c r="C63" s="85" t="s">
        <v>138</v>
      </c>
      <c r="D63" s="83" t="s">
        <v>41</v>
      </c>
      <c r="E63" s="45">
        <v>18</v>
      </c>
      <c r="F63" s="45">
        <v>11.34</v>
      </c>
      <c r="G63" s="87">
        <f>F63*E63</f>
        <v>204.12</v>
      </c>
      <c r="H63" s="87">
        <f>F63*(100%+$I$9)</f>
        <v>14.175</v>
      </c>
      <c r="I63" s="87">
        <f>H63*E63</f>
        <v>255.15</v>
      </c>
      <c r="J63" s="107"/>
      <c r="K63" s="107"/>
    </row>
    <row r="64" spans="1:11" ht="12.75">
      <c r="A64" s="106"/>
      <c r="B64" s="84"/>
      <c r="C64" s="90" t="s">
        <v>149</v>
      </c>
      <c r="D64" s="83"/>
      <c r="E64" s="45"/>
      <c r="F64" s="45"/>
      <c r="G64" s="78">
        <f>SUM(G61:G63)</f>
        <v>6005.72</v>
      </c>
      <c r="H64" s="78"/>
      <c r="I64" s="78">
        <f>SUM(I61:I63)</f>
        <v>7507.15</v>
      </c>
      <c r="J64" s="107"/>
      <c r="K64" s="107"/>
    </row>
    <row r="65" spans="1:11" ht="12.75">
      <c r="A65" s="106"/>
      <c r="B65" s="84"/>
      <c r="C65" s="90"/>
      <c r="D65" s="83"/>
      <c r="E65" s="45"/>
      <c r="F65" s="45"/>
      <c r="G65" s="87"/>
      <c r="H65" s="87"/>
      <c r="I65" s="87"/>
      <c r="J65" s="107"/>
      <c r="K65" s="107"/>
    </row>
    <row r="66" spans="1:11" s="93" customFormat="1" ht="12.75">
      <c r="A66" s="106"/>
      <c r="B66" s="80">
        <v>7</v>
      </c>
      <c r="C66" s="110" t="s">
        <v>86</v>
      </c>
      <c r="D66" s="103"/>
      <c r="E66" s="51"/>
      <c r="F66" s="51"/>
      <c r="G66" s="78"/>
      <c r="H66" s="78"/>
      <c r="I66" s="78"/>
      <c r="J66" s="111"/>
      <c r="K66" s="111"/>
    </row>
    <row r="67" spans="1:11" ht="12.75">
      <c r="A67" s="89" t="s">
        <v>230</v>
      </c>
      <c r="B67" s="84" t="s">
        <v>30</v>
      </c>
      <c r="C67" s="85" t="s">
        <v>112</v>
      </c>
      <c r="D67" s="83" t="s">
        <v>37</v>
      </c>
      <c r="E67" s="45">
        <v>298</v>
      </c>
      <c r="F67" s="45">
        <v>3.34</v>
      </c>
      <c r="G67" s="87">
        <f>F67*E67</f>
        <v>995.3199999999999</v>
      </c>
      <c r="H67" s="87">
        <f>F67*(100%+$I$9)</f>
        <v>4.175</v>
      </c>
      <c r="I67" s="87">
        <f>H67*E67</f>
        <v>1244.1499999999999</v>
      </c>
      <c r="J67" s="107"/>
      <c r="K67" s="107"/>
    </row>
    <row r="68" spans="1:11" ht="12.75">
      <c r="A68" s="89" t="s">
        <v>231</v>
      </c>
      <c r="B68" s="84" t="s">
        <v>31</v>
      </c>
      <c r="C68" s="85" t="s">
        <v>113</v>
      </c>
      <c r="D68" s="83" t="s">
        <v>37</v>
      </c>
      <c r="E68" s="45">
        <v>200</v>
      </c>
      <c r="F68" s="45">
        <v>18.81</v>
      </c>
      <c r="G68" s="87">
        <f>F68*E68</f>
        <v>3761.9999999999995</v>
      </c>
      <c r="H68" s="87">
        <f>F68*(100%+$I$9)</f>
        <v>23.5125</v>
      </c>
      <c r="I68" s="87">
        <f>H68*E68</f>
        <v>4702.5</v>
      </c>
      <c r="J68" s="107"/>
      <c r="K68" s="107"/>
    </row>
    <row r="69" spans="1:11" ht="12.75">
      <c r="A69" s="89" t="s">
        <v>232</v>
      </c>
      <c r="B69" s="84" t="s">
        <v>32</v>
      </c>
      <c r="C69" s="85" t="s">
        <v>139</v>
      </c>
      <c r="D69" s="83" t="s">
        <v>37</v>
      </c>
      <c r="E69" s="45">
        <v>12</v>
      </c>
      <c r="F69" s="45">
        <v>16.82</v>
      </c>
      <c r="G69" s="87">
        <f>F69*E69</f>
        <v>201.84</v>
      </c>
      <c r="H69" s="87">
        <f>F69*(100%+$I$9)</f>
        <v>21.025</v>
      </c>
      <c r="I69" s="87">
        <f>H69*E69</f>
        <v>252.29999999999998</v>
      </c>
      <c r="J69" s="107"/>
      <c r="K69" s="107"/>
    </row>
    <row r="70" spans="1:11" ht="12.75">
      <c r="A70" s="89">
        <v>5999</v>
      </c>
      <c r="B70" s="84" t="s">
        <v>33</v>
      </c>
      <c r="C70" s="85" t="s">
        <v>114</v>
      </c>
      <c r="D70" s="83" t="s">
        <v>37</v>
      </c>
      <c r="E70" s="45">
        <v>12</v>
      </c>
      <c r="F70" s="45">
        <v>30.48</v>
      </c>
      <c r="G70" s="87">
        <f>F70*E70</f>
        <v>365.76</v>
      </c>
      <c r="H70" s="87">
        <f>F70*(100%+$I$9)</f>
        <v>38.1</v>
      </c>
      <c r="I70" s="87">
        <f>H70*E70</f>
        <v>457.20000000000005</v>
      </c>
      <c r="J70" s="107"/>
      <c r="K70" s="107"/>
    </row>
    <row r="71" spans="1:11" ht="12.75">
      <c r="A71" s="89">
        <v>5991</v>
      </c>
      <c r="B71" s="84" t="s">
        <v>168</v>
      </c>
      <c r="C71" s="112" t="s">
        <v>81</v>
      </c>
      <c r="D71" s="83" t="s">
        <v>37</v>
      </c>
      <c r="E71" s="45">
        <v>97</v>
      </c>
      <c r="F71" s="45">
        <v>24.18</v>
      </c>
      <c r="G71" s="87">
        <f>F71*E71</f>
        <v>2345.46</v>
      </c>
      <c r="H71" s="87">
        <f>F71*(100%+$I$9)</f>
        <v>30.225</v>
      </c>
      <c r="I71" s="87">
        <f>H71*E71</f>
        <v>2931.8250000000003</v>
      </c>
      <c r="J71" s="107"/>
      <c r="K71" s="107"/>
    </row>
    <row r="72" spans="1:11" ht="12.75">
      <c r="A72" s="106"/>
      <c r="B72" s="84"/>
      <c r="C72" s="90" t="s">
        <v>150</v>
      </c>
      <c r="D72" s="83"/>
      <c r="E72" s="45"/>
      <c r="F72" s="45"/>
      <c r="G72" s="78">
        <f>SUM(G67:G71)</f>
        <v>7670.38</v>
      </c>
      <c r="H72" s="78"/>
      <c r="I72" s="78">
        <f>SUM(I67:I71)</f>
        <v>9587.975</v>
      </c>
      <c r="J72" s="107"/>
      <c r="K72" s="107"/>
    </row>
    <row r="73" spans="1:11" ht="12.75">
      <c r="A73" s="106"/>
      <c r="B73" s="84"/>
      <c r="C73" s="90"/>
      <c r="D73" s="83"/>
      <c r="E73" s="45"/>
      <c r="F73" s="45"/>
      <c r="G73" s="87"/>
      <c r="H73" s="87"/>
      <c r="I73" s="87"/>
      <c r="J73" s="107"/>
      <c r="K73" s="107"/>
    </row>
    <row r="74" spans="1:11" s="93" customFormat="1" ht="12.75">
      <c r="A74" s="106"/>
      <c r="B74" s="80">
        <v>8</v>
      </c>
      <c r="C74" s="110" t="s">
        <v>61</v>
      </c>
      <c r="D74" s="103"/>
      <c r="E74" s="51"/>
      <c r="F74" s="51"/>
      <c r="G74" s="78"/>
      <c r="H74" s="78"/>
      <c r="I74" s="78"/>
      <c r="J74" s="111"/>
      <c r="K74" s="111"/>
    </row>
    <row r="75" spans="1:11" ht="12.75">
      <c r="A75" s="89" t="s">
        <v>233</v>
      </c>
      <c r="B75" s="113" t="s">
        <v>169</v>
      </c>
      <c r="C75" s="112" t="s">
        <v>100</v>
      </c>
      <c r="D75" s="114" t="s">
        <v>37</v>
      </c>
      <c r="E75" s="45">
        <v>129</v>
      </c>
      <c r="F75" s="45">
        <v>24.26</v>
      </c>
      <c r="G75" s="87">
        <f>F75*E75</f>
        <v>3129.5400000000004</v>
      </c>
      <c r="H75" s="87">
        <f>F75*(100%+$I$9)</f>
        <v>30.325000000000003</v>
      </c>
      <c r="I75" s="87">
        <f>H75*E75</f>
        <v>3911.925</v>
      </c>
      <c r="J75" s="107"/>
      <c r="K75" s="107"/>
    </row>
    <row r="76" spans="1:11" ht="12.75">
      <c r="A76" s="89" t="s">
        <v>234</v>
      </c>
      <c r="B76" s="113" t="s">
        <v>170</v>
      </c>
      <c r="C76" s="115" t="s">
        <v>62</v>
      </c>
      <c r="D76" s="114" t="s">
        <v>37</v>
      </c>
      <c r="E76" s="45">
        <v>94</v>
      </c>
      <c r="F76" s="45">
        <v>22.15</v>
      </c>
      <c r="G76" s="87">
        <f>F76*E76</f>
        <v>2082.1</v>
      </c>
      <c r="H76" s="87">
        <f>F76*(100%+$I$9)</f>
        <v>27.6875</v>
      </c>
      <c r="I76" s="87">
        <f>H76*E76</f>
        <v>2602.625</v>
      </c>
      <c r="J76" s="107"/>
      <c r="K76" s="107"/>
    </row>
    <row r="77" spans="1:11" ht="12.75">
      <c r="A77" s="89">
        <v>6123</v>
      </c>
      <c r="B77" s="113" t="s">
        <v>171</v>
      </c>
      <c r="C77" s="115" t="s">
        <v>235</v>
      </c>
      <c r="D77" s="114" t="s">
        <v>41</v>
      </c>
      <c r="E77" s="45">
        <v>36</v>
      </c>
      <c r="F77" s="45">
        <v>8.33</v>
      </c>
      <c r="G77" s="87">
        <f>F77*E77</f>
        <v>299.88</v>
      </c>
      <c r="H77" s="87">
        <f>F77*(100%+$I$9)</f>
        <v>10.4125</v>
      </c>
      <c r="I77" s="87">
        <f>H77*E77</f>
        <v>374.84999999999997</v>
      </c>
      <c r="J77" s="107"/>
      <c r="K77" s="107"/>
    </row>
    <row r="78" spans="1:11" ht="12.75">
      <c r="A78" s="89" t="s">
        <v>206</v>
      </c>
      <c r="B78" s="84" t="s">
        <v>172</v>
      </c>
      <c r="C78" s="85" t="s">
        <v>140</v>
      </c>
      <c r="D78" s="83" t="s">
        <v>37</v>
      </c>
      <c r="E78" s="45">
        <v>45</v>
      </c>
      <c r="F78" s="45">
        <v>20.62</v>
      </c>
      <c r="G78" s="87">
        <f>F78*E78</f>
        <v>927.9000000000001</v>
      </c>
      <c r="H78" s="87">
        <f>F78*(100%+$I$9)</f>
        <v>25.775000000000002</v>
      </c>
      <c r="I78" s="87">
        <f>H78*E78</f>
        <v>1159.875</v>
      </c>
      <c r="J78" s="107"/>
      <c r="K78" s="107"/>
    </row>
    <row r="79" spans="1:11" ht="12.75">
      <c r="A79" s="106"/>
      <c r="B79" s="84"/>
      <c r="C79" s="90" t="s">
        <v>151</v>
      </c>
      <c r="D79" s="83"/>
      <c r="E79" s="45"/>
      <c r="F79" s="45"/>
      <c r="G79" s="78">
        <f>SUM(G75:G78)</f>
        <v>6439.42</v>
      </c>
      <c r="H79" s="78"/>
      <c r="I79" s="78">
        <f>SUM(I75:I78)</f>
        <v>8049.275000000001</v>
      </c>
      <c r="J79" s="107"/>
      <c r="K79" s="107"/>
    </row>
    <row r="80" spans="1:11" ht="12.75">
      <c r="A80" s="106"/>
      <c r="B80" s="84"/>
      <c r="C80" s="90"/>
      <c r="D80" s="83"/>
      <c r="E80" s="45"/>
      <c r="F80" s="45"/>
      <c r="G80" s="87"/>
      <c r="H80" s="87"/>
      <c r="I80" s="87"/>
      <c r="J80" s="107"/>
      <c r="K80" s="107"/>
    </row>
    <row r="81" spans="1:11" s="93" customFormat="1" ht="12.75">
      <c r="A81" s="106"/>
      <c r="B81" s="80">
        <v>9</v>
      </c>
      <c r="C81" s="110" t="s">
        <v>16</v>
      </c>
      <c r="D81" s="103"/>
      <c r="E81" s="51"/>
      <c r="F81" s="51"/>
      <c r="G81" s="78"/>
      <c r="H81" s="78"/>
      <c r="I81" s="78"/>
      <c r="J81" s="111"/>
      <c r="K81" s="111"/>
    </row>
    <row r="82" spans="1:11" ht="12.75">
      <c r="A82" s="89" t="s">
        <v>236</v>
      </c>
      <c r="B82" s="84" t="s">
        <v>10</v>
      </c>
      <c r="C82" s="85" t="s">
        <v>115</v>
      </c>
      <c r="D82" s="83" t="s">
        <v>37</v>
      </c>
      <c r="E82" s="45">
        <v>200</v>
      </c>
      <c r="F82" s="45">
        <v>11.28</v>
      </c>
      <c r="G82" s="87">
        <f>F82*E82</f>
        <v>2256</v>
      </c>
      <c r="H82" s="87">
        <f>F82*(100%+$I$9)</f>
        <v>14.1</v>
      </c>
      <c r="I82" s="87">
        <f>H82*E82</f>
        <v>2820</v>
      </c>
      <c r="J82" s="107"/>
      <c r="K82" s="107"/>
    </row>
    <row r="83" spans="1:11" ht="12.75">
      <c r="A83" s="89" t="s">
        <v>237</v>
      </c>
      <c r="B83" s="84" t="s">
        <v>116</v>
      </c>
      <c r="C83" s="85" t="s">
        <v>117</v>
      </c>
      <c r="D83" s="83" t="s">
        <v>37</v>
      </c>
      <c r="E83" s="45">
        <v>94</v>
      </c>
      <c r="F83" s="45">
        <v>15.14</v>
      </c>
      <c r="G83" s="87">
        <f>F83*E83</f>
        <v>1423.16</v>
      </c>
      <c r="H83" s="87">
        <f>F83*(100%+$I$9)</f>
        <v>18.925</v>
      </c>
      <c r="I83" s="87">
        <f>H83*E83</f>
        <v>1778.95</v>
      </c>
      <c r="J83" s="107"/>
      <c r="K83" s="107"/>
    </row>
    <row r="84" spans="1:11" ht="12.75">
      <c r="A84" s="106"/>
      <c r="B84" s="84"/>
      <c r="C84" s="90" t="s">
        <v>152</v>
      </c>
      <c r="D84" s="83"/>
      <c r="E84" s="45"/>
      <c r="F84" s="45"/>
      <c r="G84" s="78">
        <f>SUM(G82:G83)</f>
        <v>3679.16</v>
      </c>
      <c r="H84" s="78"/>
      <c r="I84" s="78">
        <f>SUM(I82:I83)</f>
        <v>4598.95</v>
      </c>
      <c r="J84" s="107"/>
      <c r="K84" s="107"/>
    </row>
    <row r="85" spans="1:11" ht="12.75">
      <c r="A85" s="106"/>
      <c r="B85" s="84"/>
      <c r="C85" s="90"/>
      <c r="D85" s="83"/>
      <c r="E85" s="45"/>
      <c r="F85" s="45"/>
      <c r="G85" s="87"/>
      <c r="H85" s="87"/>
      <c r="I85" s="87"/>
      <c r="J85" s="107"/>
      <c r="K85" s="107"/>
    </row>
    <row r="86" spans="1:11" ht="12.75">
      <c r="A86" s="106"/>
      <c r="B86" s="80">
        <v>10</v>
      </c>
      <c r="C86" s="90" t="s">
        <v>15</v>
      </c>
      <c r="D86" s="83"/>
      <c r="E86" s="45"/>
      <c r="F86" s="45"/>
      <c r="G86" s="87"/>
      <c r="H86" s="87"/>
      <c r="I86" s="87"/>
      <c r="J86" s="107"/>
      <c r="K86" s="107"/>
    </row>
    <row r="87" spans="1:11" ht="12.75">
      <c r="A87" s="106">
        <v>72116</v>
      </c>
      <c r="B87" s="84" t="s">
        <v>63</v>
      </c>
      <c r="C87" s="116" t="s">
        <v>188</v>
      </c>
      <c r="D87" s="83" t="s">
        <v>37</v>
      </c>
      <c r="E87" s="45">
        <v>4</v>
      </c>
      <c r="F87" s="45">
        <v>47.69</v>
      </c>
      <c r="G87" s="87">
        <f>F87*E87</f>
        <v>190.76</v>
      </c>
      <c r="H87" s="87">
        <f>F87*(100%+$I$9)</f>
        <v>59.6125</v>
      </c>
      <c r="I87" s="87">
        <f>H87*E87</f>
        <v>238.45</v>
      </c>
      <c r="J87" s="107"/>
      <c r="K87" s="107"/>
    </row>
    <row r="88" spans="1:11" ht="12.75">
      <c r="A88" s="106"/>
      <c r="B88" s="84"/>
      <c r="C88" s="90" t="s">
        <v>153</v>
      </c>
      <c r="D88" s="83"/>
      <c r="E88" s="45"/>
      <c r="F88" s="45"/>
      <c r="G88" s="78">
        <f>SUM(G87)</f>
        <v>190.76</v>
      </c>
      <c r="H88" s="78"/>
      <c r="I88" s="78">
        <f>SUM(I87)</f>
        <v>238.45</v>
      </c>
      <c r="J88" s="107"/>
      <c r="K88" s="107"/>
    </row>
    <row r="89" spans="1:11" ht="12.75">
      <c r="A89" s="106"/>
      <c r="B89" s="84"/>
      <c r="C89" s="90"/>
      <c r="D89" s="83"/>
      <c r="E89" s="45"/>
      <c r="F89" s="45"/>
      <c r="G89" s="87"/>
      <c r="H89" s="87"/>
      <c r="I89" s="87"/>
      <c r="J89" s="107"/>
      <c r="K89" s="107"/>
    </row>
    <row r="90" spans="1:11" s="93" customFormat="1" ht="12.75">
      <c r="A90" s="106"/>
      <c r="B90" s="80">
        <v>11</v>
      </c>
      <c r="C90" s="110" t="s">
        <v>69</v>
      </c>
      <c r="D90" s="103"/>
      <c r="E90" s="51"/>
      <c r="F90" s="51"/>
      <c r="G90" s="78"/>
      <c r="H90" s="78"/>
      <c r="I90" s="78"/>
      <c r="J90" s="111"/>
      <c r="K90" s="111"/>
    </row>
    <row r="91" spans="1:11" ht="25.5">
      <c r="A91" s="106" t="s">
        <v>238</v>
      </c>
      <c r="B91" s="84" t="s">
        <v>64</v>
      </c>
      <c r="C91" s="85" t="s">
        <v>118</v>
      </c>
      <c r="D91" s="83" t="s">
        <v>66</v>
      </c>
      <c r="E91" s="45">
        <v>12</v>
      </c>
      <c r="F91" s="45">
        <v>100.57</v>
      </c>
      <c r="G91" s="87">
        <f>F91*E91</f>
        <v>1206.84</v>
      </c>
      <c r="H91" s="87">
        <f>F91*(100%+$I$9)</f>
        <v>125.71249999999999</v>
      </c>
      <c r="I91" s="87">
        <f>H91*E91</f>
        <v>1508.55</v>
      </c>
      <c r="J91" s="107"/>
      <c r="K91" s="107"/>
    </row>
    <row r="92" spans="1:11" ht="25.5">
      <c r="A92" s="106" t="s">
        <v>239</v>
      </c>
      <c r="B92" s="84" t="s">
        <v>65</v>
      </c>
      <c r="C92" s="85" t="s">
        <v>119</v>
      </c>
      <c r="D92" s="83" t="s">
        <v>66</v>
      </c>
      <c r="E92" s="45">
        <v>9</v>
      </c>
      <c r="F92" s="45">
        <v>156.13</v>
      </c>
      <c r="G92" s="87">
        <f>F92*E92</f>
        <v>1405.17</v>
      </c>
      <c r="H92" s="87">
        <f>F92*(100%+$I$9)</f>
        <v>195.1625</v>
      </c>
      <c r="I92" s="87">
        <f>H92*E92</f>
        <v>1756.4624999999999</v>
      </c>
      <c r="J92" s="107"/>
      <c r="K92" s="107"/>
    </row>
    <row r="93" spans="1:11" ht="25.5">
      <c r="A93" s="106" t="s">
        <v>240</v>
      </c>
      <c r="B93" s="84" t="s">
        <v>89</v>
      </c>
      <c r="C93" s="116" t="s">
        <v>159</v>
      </c>
      <c r="D93" s="83" t="s">
        <v>66</v>
      </c>
      <c r="E93" s="45">
        <v>1</v>
      </c>
      <c r="F93" s="45">
        <v>142.64</v>
      </c>
      <c r="G93" s="87">
        <f>F93*E93</f>
        <v>142.64</v>
      </c>
      <c r="H93" s="87">
        <f>F93*(100%+$I$9)</f>
        <v>178.29999999999998</v>
      </c>
      <c r="I93" s="87">
        <f>H93*E93</f>
        <v>178.29999999999998</v>
      </c>
      <c r="J93" s="107"/>
      <c r="K93" s="107"/>
    </row>
    <row r="94" spans="1:11" ht="12.75">
      <c r="A94" s="106" t="s">
        <v>241</v>
      </c>
      <c r="B94" s="84" t="s">
        <v>180</v>
      </c>
      <c r="C94" s="116" t="s">
        <v>160</v>
      </c>
      <c r="D94" s="83" t="s">
        <v>66</v>
      </c>
      <c r="E94" s="45">
        <v>1</v>
      </c>
      <c r="F94" s="45">
        <v>65.84</v>
      </c>
      <c r="G94" s="87">
        <f>F94*E94</f>
        <v>65.84</v>
      </c>
      <c r="H94" s="87">
        <f>F94*(100%+$I$9)</f>
        <v>82.30000000000001</v>
      </c>
      <c r="I94" s="87">
        <f>H94*E94</f>
        <v>82.30000000000001</v>
      </c>
      <c r="J94" s="107"/>
      <c r="K94" s="107"/>
    </row>
    <row r="95" spans="1:11" ht="12.75">
      <c r="A95" s="106"/>
      <c r="B95" s="84"/>
      <c r="C95" s="90" t="s">
        <v>154</v>
      </c>
      <c r="D95" s="83"/>
      <c r="E95" s="45"/>
      <c r="F95" s="45"/>
      <c r="G95" s="78">
        <f>SUM(G91:G94)</f>
        <v>2820.4900000000002</v>
      </c>
      <c r="H95" s="78"/>
      <c r="I95" s="78">
        <f>SUM(I91:I94)</f>
        <v>3525.6125</v>
      </c>
      <c r="J95" s="107"/>
      <c r="K95" s="107"/>
    </row>
    <row r="96" spans="1:11" ht="12.75">
      <c r="A96" s="106"/>
      <c r="B96" s="84"/>
      <c r="C96" s="90"/>
      <c r="D96" s="83"/>
      <c r="E96" s="45"/>
      <c r="F96" s="45"/>
      <c r="G96" s="87"/>
      <c r="H96" s="87"/>
      <c r="I96" s="87"/>
      <c r="J96" s="107"/>
      <c r="K96" s="107"/>
    </row>
    <row r="97" spans="1:11" s="93" customFormat="1" ht="12.75">
      <c r="A97" s="106"/>
      <c r="B97" s="80">
        <v>12</v>
      </c>
      <c r="C97" s="110" t="s">
        <v>120</v>
      </c>
      <c r="D97" s="103"/>
      <c r="E97" s="51"/>
      <c r="F97" s="51"/>
      <c r="G97" s="78"/>
      <c r="H97" s="78"/>
      <c r="I97" s="78"/>
      <c r="J97" s="111"/>
      <c r="K97" s="111"/>
    </row>
    <row r="98" spans="1:11" s="93" customFormat="1" ht="12.75">
      <c r="A98" s="106" t="s">
        <v>246</v>
      </c>
      <c r="B98" s="84" t="s">
        <v>70</v>
      </c>
      <c r="C98" s="85" t="s">
        <v>176</v>
      </c>
      <c r="D98" s="83" t="s">
        <v>41</v>
      </c>
      <c r="E98" s="45">
        <v>18</v>
      </c>
      <c r="F98" s="45">
        <v>3.21</v>
      </c>
      <c r="G98" s="87">
        <f aca="true" t="shared" si="6" ref="G98:G103">F98*E98</f>
        <v>57.78</v>
      </c>
      <c r="H98" s="87">
        <f aca="true" t="shared" si="7" ref="H98:H103">F98*(100%+$I$9)</f>
        <v>4.0125</v>
      </c>
      <c r="I98" s="87">
        <f aca="true" t="shared" si="8" ref="I98:I103">H98*E98</f>
        <v>72.22500000000001</v>
      </c>
      <c r="J98" s="111"/>
      <c r="K98" s="111"/>
    </row>
    <row r="99" spans="1:11" s="105" customFormat="1" ht="12.75">
      <c r="A99" s="106" t="s">
        <v>242</v>
      </c>
      <c r="B99" s="84" t="s">
        <v>71</v>
      </c>
      <c r="C99" s="85" t="s">
        <v>174</v>
      </c>
      <c r="D99" s="83" t="s">
        <v>41</v>
      </c>
      <c r="E99" s="45">
        <v>60</v>
      </c>
      <c r="F99" s="45">
        <v>10.46</v>
      </c>
      <c r="G99" s="87">
        <f t="shared" si="6"/>
        <v>627.6</v>
      </c>
      <c r="H99" s="87">
        <f t="shared" si="7"/>
        <v>13.075000000000001</v>
      </c>
      <c r="I99" s="87">
        <f t="shared" si="8"/>
        <v>784.5000000000001</v>
      </c>
      <c r="J99" s="117"/>
      <c r="K99" s="117"/>
    </row>
    <row r="100" spans="1:11" s="105" customFormat="1" ht="12.75">
      <c r="A100" s="106" t="s">
        <v>243</v>
      </c>
      <c r="B100" s="84" t="s">
        <v>72</v>
      </c>
      <c r="C100" s="85" t="s">
        <v>175</v>
      </c>
      <c r="D100" s="83" t="s">
        <v>41</v>
      </c>
      <c r="E100" s="45">
        <v>3</v>
      </c>
      <c r="F100" s="45">
        <v>21.14</v>
      </c>
      <c r="G100" s="87">
        <f t="shared" si="6"/>
        <v>63.42</v>
      </c>
      <c r="H100" s="87">
        <f t="shared" si="7"/>
        <v>26.425</v>
      </c>
      <c r="I100" s="87">
        <f t="shared" si="8"/>
        <v>79.275</v>
      </c>
      <c r="J100" s="117"/>
      <c r="K100" s="117"/>
    </row>
    <row r="101" spans="1:11" s="105" customFormat="1" ht="12.75">
      <c r="A101" s="106" t="s">
        <v>244</v>
      </c>
      <c r="B101" s="84" t="s">
        <v>73</v>
      </c>
      <c r="C101" s="85" t="s">
        <v>177</v>
      </c>
      <c r="D101" s="83" t="s">
        <v>181</v>
      </c>
      <c r="E101" s="45">
        <v>1</v>
      </c>
      <c r="F101" s="45">
        <v>66.96</v>
      </c>
      <c r="G101" s="87">
        <f t="shared" si="6"/>
        <v>66.96</v>
      </c>
      <c r="H101" s="87">
        <f t="shared" si="7"/>
        <v>83.69999999999999</v>
      </c>
      <c r="I101" s="87">
        <f t="shared" si="8"/>
        <v>83.69999999999999</v>
      </c>
      <c r="J101" s="117"/>
      <c r="K101" s="117"/>
    </row>
    <row r="102" spans="1:11" s="105" customFormat="1" ht="12.75">
      <c r="A102" s="106" t="s">
        <v>245</v>
      </c>
      <c r="B102" s="84" t="s">
        <v>74</v>
      </c>
      <c r="C102" s="85" t="s">
        <v>178</v>
      </c>
      <c r="D102" s="83" t="s">
        <v>181</v>
      </c>
      <c r="E102" s="45">
        <v>1</v>
      </c>
      <c r="F102" s="45">
        <v>126.44</v>
      </c>
      <c r="G102" s="87">
        <f t="shared" si="6"/>
        <v>126.44</v>
      </c>
      <c r="H102" s="87">
        <f t="shared" si="7"/>
        <v>158.05</v>
      </c>
      <c r="I102" s="87">
        <f t="shared" si="8"/>
        <v>158.05</v>
      </c>
      <c r="J102" s="117"/>
      <c r="K102" s="117"/>
    </row>
    <row r="103" spans="1:11" s="105" customFormat="1" ht="12.75">
      <c r="A103" s="106" t="s">
        <v>220</v>
      </c>
      <c r="B103" s="84" t="s">
        <v>75</v>
      </c>
      <c r="C103" s="85" t="s">
        <v>179</v>
      </c>
      <c r="D103" s="83" t="s">
        <v>181</v>
      </c>
      <c r="E103" s="45">
        <v>1</v>
      </c>
      <c r="F103" s="45">
        <v>67.62</v>
      </c>
      <c r="G103" s="87">
        <f t="shared" si="6"/>
        <v>67.62</v>
      </c>
      <c r="H103" s="87">
        <f t="shared" si="7"/>
        <v>84.525</v>
      </c>
      <c r="I103" s="87">
        <f t="shared" si="8"/>
        <v>84.525</v>
      </c>
      <c r="J103" s="117"/>
      <c r="K103" s="117"/>
    </row>
    <row r="104" spans="1:11" s="105" customFormat="1" ht="12.75">
      <c r="A104" s="106"/>
      <c r="B104" s="84"/>
      <c r="C104" s="90" t="s">
        <v>155</v>
      </c>
      <c r="D104" s="83"/>
      <c r="E104" s="45"/>
      <c r="F104" s="45"/>
      <c r="G104" s="78">
        <f>SUM(G98:G103)</f>
        <v>1009.82</v>
      </c>
      <c r="H104" s="78"/>
      <c r="I104" s="78">
        <f>SUM(I98:I103)</f>
        <v>1262.275</v>
      </c>
      <c r="J104" s="117"/>
      <c r="K104" s="117"/>
    </row>
    <row r="105" spans="1:11" s="93" customFormat="1" ht="12.75">
      <c r="A105" s="106"/>
      <c r="B105" s="80"/>
      <c r="C105" s="110"/>
      <c r="D105" s="103"/>
      <c r="E105" s="51"/>
      <c r="F105" s="51"/>
      <c r="G105" s="78"/>
      <c r="H105" s="78"/>
      <c r="I105" s="78"/>
      <c r="J105" s="111"/>
      <c r="K105" s="111"/>
    </row>
    <row r="106" spans="1:11" s="93" customFormat="1" ht="12.75">
      <c r="A106" s="106"/>
      <c r="B106" s="80">
        <v>13</v>
      </c>
      <c r="C106" s="110" t="s">
        <v>122</v>
      </c>
      <c r="D106" s="103"/>
      <c r="E106" s="51"/>
      <c r="F106" s="51"/>
      <c r="G106" s="78"/>
      <c r="H106" s="78"/>
      <c r="I106" s="78"/>
      <c r="J106" s="111"/>
      <c r="K106" s="111"/>
    </row>
    <row r="107" spans="1:11" ht="12.75">
      <c r="A107" s="106" t="s">
        <v>221</v>
      </c>
      <c r="B107" s="84" t="s">
        <v>182</v>
      </c>
      <c r="C107" s="85" t="s">
        <v>141</v>
      </c>
      <c r="D107" s="83" t="s">
        <v>41</v>
      </c>
      <c r="E107" s="45">
        <v>40</v>
      </c>
      <c r="F107" s="45">
        <v>30.31</v>
      </c>
      <c r="G107" s="87">
        <f aca="true" t="shared" si="9" ref="G107:G112">F107*E107</f>
        <v>1212.3999999999999</v>
      </c>
      <c r="H107" s="87">
        <f aca="true" t="shared" si="10" ref="H107:H112">F107*(100%+$I$9)</f>
        <v>37.887499999999996</v>
      </c>
      <c r="I107" s="87">
        <f aca="true" t="shared" si="11" ref="I107:I112">H107*E107</f>
        <v>1515.4999999999998</v>
      </c>
      <c r="J107" s="107"/>
      <c r="K107" s="107"/>
    </row>
    <row r="108" spans="1:11" ht="12.75">
      <c r="A108" s="106" t="s">
        <v>222</v>
      </c>
      <c r="B108" s="84" t="s">
        <v>183</v>
      </c>
      <c r="C108" s="85" t="s">
        <v>123</v>
      </c>
      <c r="D108" s="83" t="s">
        <v>41</v>
      </c>
      <c r="E108" s="45">
        <v>10</v>
      </c>
      <c r="F108" s="45">
        <v>20.79</v>
      </c>
      <c r="G108" s="87">
        <f t="shared" si="9"/>
        <v>207.89999999999998</v>
      </c>
      <c r="H108" s="87">
        <f t="shared" si="10"/>
        <v>25.987499999999997</v>
      </c>
      <c r="I108" s="87">
        <f t="shared" si="11"/>
        <v>259.875</v>
      </c>
      <c r="J108" s="107"/>
      <c r="K108" s="107"/>
    </row>
    <row r="109" spans="1:11" ht="12.75">
      <c r="A109" s="106">
        <v>72685</v>
      </c>
      <c r="B109" s="84" t="s">
        <v>184</v>
      </c>
      <c r="C109" s="85" t="s">
        <v>124</v>
      </c>
      <c r="D109" s="83" t="s">
        <v>58</v>
      </c>
      <c r="E109" s="45">
        <v>1</v>
      </c>
      <c r="F109" s="45">
        <v>13.27</v>
      </c>
      <c r="G109" s="87">
        <f t="shared" si="9"/>
        <v>13.27</v>
      </c>
      <c r="H109" s="87">
        <f t="shared" si="10"/>
        <v>16.5875</v>
      </c>
      <c r="I109" s="87">
        <f t="shared" si="11"/>
        <v>16.5875</v>
      </c>
      <c r="J109" s="107"/>
      <c r="K109" s="107"/>
    </row>
    <row r="110" spans="1:11" ht="25.5">
      <c r="A110" s="106">
        <v>72292</v>
      </c>
      <c r="B110" s="84" t="s">
        <v>185</v>
      </c>
      <c r="C110" s="85" t="s">
        <v>125</v>
      </c>
      <c r="D110" s="83" t="s">
        <v>58</v>
      </c>
      <c r="E110" s="45">
        <v>2</v>
      </c>
      <c r="F110" s="45">
        <v>26.67</v>
      </c>
      <c r="G110" s="87">
        <f t="shared" si="9"/>
        <v>53.34</v>
      </c>
      <c r="H110" s="87">
        <f t="shared" si="10"/>
        <v>33.337500000000006</v>
      </c>
      <c r="I110" s="87">
        <f t="shared" si="11"/>
        <v>66.67500000000001</v>
      </c>
      <c r="J110" s="107"/>
      <c r="K110" s="107"/>
    </row>
    <row r="111" spans="1:11" ht="12.75">
      <c r="A111" s="106">
        <v>26558</v>
      </c>
      <c r="B111" s="84" t="s">
        <v>186</v>
      </c>
      <c r="C111" s="118" t="s">
        <v>126</v>
      </c>
      <c r="D111" s="83" t="s">
        <v>58</v>
      </c>
      <c r="E111" s="45">
        <v>5</v>
      </c>
      <c r="F111" s="45">
        <v>238.69</v>
      </c>
      <c r="G111" s="87">
        <f t="shared" si="9"/>
        <v>1193.45</v>
      </c>
      <c r="H111" s="87">
        <f t="shared" si="10"/>
        <v>298.3625</v>
      </c>
      <c r="I111" s="87">
        <f t="shared" si="11"/>
        <v>1491.8125</v>
      </c>
      <c r="J111" s="107"/>
      <c r="K111" s="107"/>
    </row>
    <row r="112" spans="1:11" ht="12.75">
      <c r="A112" s="106" t="s">
        <v>158</v>
      </c>
      <c r="B112" s="84" t="s">
        <v>187</v>
      </c>
      <c r="C112" s="118" t="s">
        <v>157</v>
      </c>
      <c r="D112" s="83" t="s">
        <v>41</v>
      </c>
      <c r="E112" s="45">
        <v>24</v>
      </c>
      <c r="F112" s="45">
        <v>145.11</v>
      </c>
      <c r="G112" s="87">
        <f t="shared" si="9"/>
        <v>3482.6400000000003</v>
      </c>
      <c r="H112" s="87">
        <f t="shared" si="10"/>
        <v>181.38750000000002</v>
      </c>
      <c r="I112" s="87">
        <f t="shared" si="11"/>
        <v>4353.3</v>
      </c>
      <c r="J112" s="107"/>
      <c r="K112" s="107"/>
    </row>
    <row r="113" spans="1:11" ht="12.75">
      <c r="A113" s="106"/>
      <c r="B113" s="84"/>
      <c r="C113" s="90" t="s">
        <v>189</v>
      </c>
      <c r="D113" s="83"/>
      <c r="E113" s="45"/>
      <c r="F113" s="45"/>
      <c r="G113" s="78">
        <f>SUM(G107:G112)</f>
        <v>6163</v>
      </c>
      <c r="H113" s="78"/>
      <c r="I113" s="78">
        <f>SUM(I107:I112)</f>
        <v>7703.75</v>
      </c>
      <c r="J113" s="107"/>
      <c r="K113" s="107"/>
    </row>
    <row r="114" spans="1:11" ht="12.75">
      <c r="A114" s="106"/>
      <c r="B114" s="84"/>
      <c r="C114" s="90"/>
      <c r="D114" s="83"/>
      <c r="E114" s="45"/>
      <c r="F114" s="45"/>
      <c r="G114" s="87"/>
      <c r="H114" s="87"/>
      <c r="I114" s="87"/>
      <c r="J114" s="107"/>
      <c r="K114" s="107"/>
    </row>
    <row r="115" spans="1:11" s="93" customFormat="1" ht="12.75">
      <c r="A115" s="106"/>
      <c r="B115" s="80">
        <v>14</v>
      </c>
      <c r="C115" s="110" t="s">
        <v>90</v>
      </c>
      <c r="D115" s="103"/>
      <c r="E115" s="51"/>
      <c r="F115" s="51"/>
      <c r="G115" s="78"/>
      <c r="H115" s="78"/>
      <c r="I115" s="78"/>
      <c r="J115" s="111"/>
      <c r="K115" s="111"/>
    </row>
    <row r="116" spans="1:11" ht="12.75">
      <c r="A116" s="106">
        <v>6009</v>
      </c>
      <c r="B116" s="84" t="s">
        <v>190</v>
      </c>
      <c r="C116" s="115" t="s">
        <v>67</v>
      </c>
      <c r="D116" s="114" t="s">
        <v>66</v>
      </c>
      <c r="E116" s="45">
        <v>1</v>
      </c>
      <c r="F116" s="45">
        <v>131.42</v>
      </c>
      <c r="G116" s="87">
        <f>F116*E116</f>
        <v>131.42</v>
      </c>
      <c r="H116" s="87">
        <f>F116*(100%+$I$9)</f>
        <v>164.27499999999998</v>
      </c>
      <c r="I116" s="87">
        <f>H116*E116</f>
        <v>164.27499999999998</v>
      </c>
      <c r="J116" s="107"/>
      <c r="K116" s="107"/>
    </row>
    <row r="117" spans="1:11" ht="12.75">
      <c r="A117" s="106" t="s">
        <v>228</v>
      </c>
      <c r="B117" s="84" t="s">
        <v>191</v>
      </c>
      <c r="C117" s="115" t="s">
        <v>156</v>
      </c>
      <c r="D117" s="114" t="s">
        <v>66</v>
      </c>
      <c r="E117" s="45">
        <v>1</v>
      </c>
      <c r="F117" s="45">
        <f>145.19+164.69</f>
        <v>309.88</v>
      </c>
      <c r="G117" s="87">
        <f>F117*E117</f>
        <v>309.88</v>
      </c>
      <c r="H117" s="87">
        <f>F117*(100%+$I$9)</f>
        <v>387.35</v>
      </c>
      <c r="I117" s="87">
        <f>H117*E117</f>
        <v>387.35</v>
      </c>
      <c r="J117" s="107"/>
      <c r="K117" s="107"/>
    </row>
    <row r="118" spans="1:11" ht="12.75">
      <c r="A118" s="106">
        <v>6049</v>
      </c>
      <c r="B118" s="84" t="s">
        <v>192</v>
      </c>
      <c r="C118" s="115" t="s">
        <v>223</v>
      </c>
      <c r="D118" s="114" t="s">
        <v>66</v>
      </c>
      <c r="E118" s="45">
        <v>1</v>
      </c>
      <c r="F118" s="45">
        <v>120.46</v>
      </c>
      <c r="G118" s="87">
        <f>F118*E118</f>
        <v>120.46</v>
      </c>
      <c r="H118" s="87">
        <f>F118*(100%+$I$9)</f>
        <v>150.575</v>
      </c>
      <c r="I118" s="87">
        <f>H118*E118</f>
        <v>150.575</v>
      </c>
      <c r="J118" s="107"/>
      <c r="K118" s="107"/>
    </row>
    <row r="119" spans="1:11" ht="12.75">
      <c r="A119" s="106" t="s">
        <v>224</v>
      </c>
      <c r="B119" s="84" t="s">
        <v>193</v>
      </c>
      <c r="C119" s="115" t="s">
        <v>68</v>
      </c>
      <c r="D119" s="114" t="s">
        <v>58</v>
      </c>
      <c r="E119" s="45">
        <v>1</v>
      </c>
      <c r="F119" s="45">
        <v>24.17</v>
      </c>
      <c r="G119" s="87">
        <f>F119*E119</f>
        <v>24.17</v>
      </c>
      <c r="H119" s="87">
        <f>F119*(100%+$I$9)</f>
        <v>30.212500000000002</v>
      </c>
      <c r="I119" s="87">
        <f>H119*E119</f>
        <v>30.212500000000002</v>
      </c>
      <c r="J119" s="107"/>
      <c r="K119" s="107"/>
    </row>
    <row r="120" spans="1:11" ht="25.5">
      <c r="A120" s="106" t="s">
        <v>225</v>
      </c>
      <c r="B120" s="84" t="s">
        <v>194</v>
      </c>
      <c r="C120" s="85" t="s">
        <v>121</v>
      </c>
      <c r="D120" s="83" t="s">
        <v>58</v>
      </c>
      <c r="E120" s="45">
        <v>1</v>
      </c>
      <c r="F120" s="45">
        <v>349.89</v>
      </c>
      <c r="G120" s="87">
        <f>F120*E120</f>
        <v>349.89</v>
      </c>
      <c r="H120" s="87">
        <f>F120*(100%+$I$9)</f>
        <v>437.36249999999995</v>
      </c>
      <c r="I120" s="87">
        <f>H120*E120</f>
        <v>437.36249999999995</v>
      </c>
      <c r="J120" s="107"/>
      <c r="K120" s="107"/>
    </row>
    <row r="121" spans="1:11" ht="12.75">
      <c r="A121" s="106"/>
      <c r="B121" s="84"/>
      <c r="C121" s="90" t="s">
        <v>195</v>
      </c>
      <c r="D121" s="83"/>
      <c r="E121" s="45"/>
      <c r="F121" s="45"/>
      <c r="G121" s="78">
        <f>SUM(G116:G120)</f>
        <v>935.8199999999999</v>
      </c>
      <c r="H121" s="78"/>
      <c r="I121" s="78">
        <f>SUM(I116:I120)</f>
        <v>1169.775</v>
      </c>
      <c r="J121" s="107"/>
      <c r="K121" s="107"/>
    </row>
    <row r="122" spans="1:11" ht="12.75">
      <c r="A122" s="106"/>
      <c r="B122" s="84"/>
      <c r="C122" s="90"/>
      <c r="D122" s="83"/>
      <c r="E122" s="45"/>
      <c r="F122" s="45"/>
      <c r="G122" s="87"/>
      <c r="H122" s="87"/>
      <c r="I122" s="87"/>
      <c r="J122" s="107"/>
      <c r="K122" s="107"/>
    </row>
    <row r="123" spans="1:9" ht="4.5" customHeight="1">
      <c r="A123" s="134"/>
      <c r="B123" s="134"/>
      <c r="C123" s="134"/>
      <c r="D123" s="134"/>
      <c r="E123" s="134"/>
      <c r="F123" s="134"/>
      <c r="G123" s="134"/>
      <c r="H123" s="134"/>
      <c r="I123" s="134"/>
    </row>
    <row r="124" spans="1:11" s="123" customFormat="1" ht="15.75">
      <c r="A124" s="135" t="s">
        <v>127</v>
      </c>
      <c r="B124" s="136"/>
      <c r="C124" s="136"/>
      <c r="D124" s="136"/>
      <c r="E124" s="136"/>
      <c r="F124" s="126"/>
      <c r="G124" s="119">
        <f>G121+G113+G104+G95+G84+G79+G72+G64+G58+G44+G40+G32+G17+G88</f>
        <v>78633.23659999999</v>
      </c>
      <c r="H124" s="120"/>
      <c r="I124" s="119">
        <f>I121+I113+I104+I95+I84+I79+I72+I64+I58+I44+I40+I32+I17+I88</f>
        <v>98291.54574999999</v>
      </c>
      <c r="J124" s="121"/>
      <c r="K124" s="122"/>
    </row>
    <row r="126" ht="12.75">
      <c r="H126" s="107"/>
    </row>
    <row r="127" ht="12.75">
      <c r="G127" s="125"/>
    </row>
    <row r="131" ht="12.75">
      <c r="F131" s="107"/>
    </row>
  </sheetData>
  <sheetProtection password="F751" sheet="1" formatCells="0" formatColumns="0" formatRows="0" insertColumns="0" insertRows="0" insertHyperlinks="0" deleteColumns="0" deleteRows="0" sort="0" autoFilter="0" pivotTables="0"/>
  <mergeCells count="18">
    <mergeCell ref="A1:I1"/>
    <mergeCell ref="A2:I2"/>
    <mergeCell ref="A4:I4"/>
    <mergeCell ref="A5:I5"/>
    <mergeCell ref="A6:I6"/>
    <mergeCell ref="A7:I7"/>
    <mergeCell ref="A8:I8"/>
    <mergeCell ref="A9:C9"/>
    <mergeCell ref="D9:G9"/>
    <mergeCell ref="A123:I123"/>
    <mergeCell ref="A124:F124"/>
    <mergeCell ref="A10:I10"/>
    <mergeCell ref="B11:B12"/>
    <mergeCell ref="C11:C12"/>
    <mergeCell ref="D11:D12"/>
    <mergeCell ref="E11:E12"/>
    <mergeCell ref="F11:G11"/>
    <mergeCell ref="H11:I11"/>
  </mergeCells>
  <conditionalFormatting sqref="E47:E77">
    <cfRule type="cellIs" priority="1" dxfId="0" operator="equal" stopIfTrue="1">
      <formula>0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3"/>
  <headerFooter alignWithMargins="0">
    <oddFooter>&amp;CPágina &amp;P de &amp;N</oddFooter>
  </headerFooter>
  <legacyDrawing r:id="rId2"/>
  <oleObjects>
    <oleObject progId="Word.Picture.8" shapeId="607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zoomScalePageLayoutView="0" workbookViewId="0" topLeftCell="A1">
      <selection activeCell="H20" sqref="H20"/>
    </sheetView>
  </sheetViews>
  <sheetFormatPr defaultColWidth="11.421875" defaultRowHeight="12.75"/>
  <cols>
    <col min="1" max="1" width="5.140625" style="1" customWidth="1"/>
    <col min="2" max="2" width="13.421875" style="1" customWidth="1"/>
    <col min="3" max="3" width="17.28125" style="1" customWidth="1"/>
    <col min="4" max="4" width="16.421875" style="1" customWidth="1"/>
    <col min="5" max="5" width="14.140625" style="35" customWidth="1"/>
    <col min="6" max="13" width="12.7109375" style="1" customWidth="1"/>
    <col min="14" max="16384" width="11.421875" style="1" customWidth="1"/>
  </cols>
  <sheetData>
    <row r="1" spans="1:13" s="48" customFormat="1" ht="30" customHeight="1">
      <c r="A1" s="175" t="s">
        <v>45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s="48" customFormat="1" ht="30" customHeight="1">
      <c r="A2" s="176" t="s">
        <v>101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9" s="48" customFormat="1" ht="23.25">
      <c r="A3" s="49"/>
      <c r="B3" s="49"/>
      <c r="C3" s="49"/>
      <c r="D3" s="49"/>
      <c r="E3" s="49"/>
      <c r="F3" s="49"/>
      <c r="G3" s="49"/>
      <c r="I3" s="50"/>
    </row>
    <row r="4" spans="1:13" s="48" customFormat="1" ht="23.25">
      <c r="A4" s="177" t="s">
        <v>197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3" s="48" customFormat="1" ht="4.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s="48" customFormat="1" ht="23.25" customHeight="1">
      <c r="A6" s="178" t="s">
        <v>128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</row>
    <row r="7" spans="1:13" s="50" customFormat="1" ht="23.25" customHeight="1">
      <c r="A7" s="156" t="s">
        <v>129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</row>
    <row r="8" spans="1:13" ht="19.5" customHeight="1">
      <c r="A8" s="159" t="s">
        <v>269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</row>
    <row r="9" spans="1:13" ht="6" customHeight="1" thickBo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</row>
    <row r="10" spans="1:13" ht="12.75" customHeight="1">
      <c r="A10" s="5"/>
      <c r="B10" s="6"/>
      <c r="C10" s="7"/>
      <c r="D10" s="10" t="s">
        <v>19</v>
      </c>
      <c r="E10" s="8"/>
      <c r="F10" s="169" t="s">
        <v>17</v>
      </c>
      <c r="G10" s="170"/>
      <c r="H10" s="170"/>
      <c r="I10" s="170"/>
      <c r="J10" s="170"/>
      <c r="K10" s="170"/>
      <c r="L10" s="170"/>
      <c r="M10" s="171"/>
    </row>
    <row r="11" spans="1:13" ht="12">
      <c r="A11" s="9" t="s">
        <v>11</v>
      </c>
      <c r="B11" s="10" t="s">
        <v>18</v>
      </c>
      <c r="C11" s="10"/>
      <c r="D11" s="10" t="s">
        <v>21</v>
      </c>
      <c r="E11" s="11" t="s">
        <v>12</v>
      </c>
      <c r="F11" s="164" t="s">
        <v>82</v>
      </c>
      <c r="G11" s="165"/>
      <c r="H11" s="164" t="s">
        <v>83</v>
      </c>
      <c r="I11" s="165"/>
      <c r="J11" s="12" t="s">
        <v>84</v>
      </c>
      <c r="K11" s="13"/>
      <c r="L11" s="12" t="s">
        <v>196</v>
      </c>
      <c r="M11" s="14"/>
    </row>
    <row r="12" spans="1:13" ht="12" customHeight="1">
      <c r="A12" s="9"/>
      <c r="B12" s="15" t="s">
        <v>20</v>
      </c>
      <c r="C12" s="16"/>
      <c r="D12" s="37" t="s">
        <v>94</v>
      </c>
      <c r="E12" s="17" t="s">
        <v>22</v>
      </c>
      <c r="F12" s="18" t="s">
        <v>23</v>
      </c>
      <c r="G12" s="18" t="s">
        <v>24</v>
      </c>
      <c r="H12" s="18" t="s">
        <v>23</v>
      </c>
      <c r="I12" s="18" t="s">
        <v>24</v>
      </c>
      <c r="J12" s="18" t="s">
        <v>23</v>
      </c>
      <c r="K12" s="18" t="s">
        <v>24</v>
      </c>
      <c r="L12" s="18" t="s">
        <v>23</v>
      </c>
      <c r="M12" s="19" t="s">
        <v>24</v>
      </c>
    </row>
    <row r="13" spans="1:13" ht="19.5" customHeight="1">
      <c r="A13" s="20">
        <v>1</v>
      </c>
      <c r="B13" s="162" t="s">
        <v>85</v>
      </c>
      <c r="C13" s="163"/>
      <c r="D13" s="21">
        <f>ORÇAMENTO!I17</f>
        <v>986.9250000000001</v>
      </c>
      <c r="E13" s="36">
        <f aca="true" t="shared" si="0" ref="E13:E26">D13/$D$28*100</f>
        <v>1.0040792343526659</v>
      </c>
      <c r="F13" s="22">
        <v>100</v>
      </c>
      <c r="G13" s="23">
        <f>F13</f>
        <v>100</v>
      </c>
      <c r="H13" s="23"/>
      <c r="I13" s="23">
        <f>H13+G13</f>
        <v>100</v>
      </c>
      <c r="J13" s="22"/>
      <c r="K13" s="23">
        <f>J13+I13</f>
        <v>100</v>
      </c>
      <c r="L13" s="22"/>
      <c r="M13" s="24">
        <f aca="true" t="shared" si="1" ref="M13:M20">K13+L13</f>
        <v>100</v>
      </c>
    </row>
    <row r="14" spans="1:13" ht="19.5" customHeight="1">
      <c r="A14" s="20">
        <v>2</v>
      </c>
      <c r="B14" s="162" t="s">
        <v>47</v>
      </c>
      <c r="C14" s="163"/>
      <c r="D14" s="21">
        <f>ORÇAMENTO!I32</f>
        <v>18799.54775</v>
      </c>
      <c r="E14" s="36">
        <f t="shared" si="0"/>
        <v>19.126312040931566</v>
      </c>
      <c r="F14" s="22">
        <v>100</v>
      </c>
      <c r="G14" s="23">
        <f>F14</f>
        <v>100</v>
      </c>
      <c r="H14" s="23"/>
      <c r="I14" s="23">
        <f aca="true" t="shared" si="2" ref="I14:I20">H14+G14</f>
        <v>100</v>
      </c>
      <c r="J14" s="22"/>
      <c r="K14" s="23">
        <f aca="true" t="shared" si="3" ref="K14:K20">J14+I14</f>
        <v>100</v>
      </c>
      <c r="L14" s="22"/>
      <c r="M14" s="24">
        <f t="shared" si="1"/>
        <v>100</v>
      </c>
    </row>
    <row r="15" spans="1:13" ht="19.5" customHeight="1">
      <c r="A15" s="20">
        <v>3</v>
      </c>
      <c r="B15" s="162" t="s">
        <v>92</v>
      </c>
      <c r="C15" s="163"/>
      <c r="D15" s="21">
        <f>ORÇAMENTO!I40</f>
        <v>7697.623</v>
      </c>
      <c r="E15" s="36">
        <f t="shared" si="0"/>
        <v>7.831419214403799</v>
      </c>
      <c r="F15" s="22">
        <v>50</v>
      </c>
      <c r="G15" s="23">
        <f>F15</f>
        <v>50</v>
      </c>
      <c r="H15" s="23">
        <v>50</v>
      </c>
      <c r="I15" s="23">
        <f t="shared" si="2"/>
        <v>100</v>
      </c>
      <c r="J15" s="22"/>
      <c r="K15" s="23">
        <f t="shared" si="3"/>
        <v>100</v>
      </c>
      <c r="L15" s="22"/>
      <c r="M15" s="24">
        <f t="shared" si="1"/>
        <v>100</v>
      </c>
    </row>
    <row r="16" spans="1:13" ht="19.5" customHeight="1">
      <c r="A16" s="20">
        <v>4</v>
      </c>
      <c r="B16" s="162" t="s">
        <v>14</v>
      </c>
      <c r="C16" s="163"/>
      <c r="D16" s="21">
        <f>ORÇAMENTO!I44</f>
        <v>6053.599999999999</v>
      </c>
      <c r="E16" s="36">
        <f t="shared" si="0"/>
        <v>6.158820632851835</v>
      </c>
      <c r="F16" s="22"/>
      <c r="G16" s="23"/>
      <c r="H16" s="23">
        <v>100</v>
      </c>
      <c r="I16" s="23">
        <f t="shared" si="2"/>
        <v>100</v>
      </c>
      <c r="J16" s="22"/>
      <c r="K16" s="23">
        <f t="shared" si="3"/>
        <v>100</v>
      </c>
      <c r="L16" s="22"/>
      <c r="M16" s="24">
        <f t="shared" si="1"/>
        <v>100</v>
      </c>
    </row>
    <row r="17" spans="1:13" ht="19.5" customHeight="1">
      <c r="A17" s="20">
        <v>5</v>
      </c>
      <c r="B17" s="162" t="s">
        <v>57</v>
      </c>
      <c r="C17" s="163"/>
      <c r="D17" s="21">
        <f>ORÇAMENTO!I58</f>
        <v>21110.637499999997</v>
      </c>
      <c r="E17" s="36">
        <f t="shared" si="0"/>
        <v>21.477571991485345</v>
      </c>
      <c r="F17" s="22"/>
      <c r="G17" s="23"/>
      <c r="H17" s="23">
        <f>8974.14/D17*100</f>
        <v>42.51003788966582</v>
      </c>
      <c r="I17" s="23">
        <f t="shared" si="2"/>
        <v>42.51003788966582</v>
      </c>
      <c r="J17" s="22">
        <f>100-H17</f>
        <v>57.48996211033418</v>
      </c>
      <c r="K17" s="23">
        <f t="shared" si="3"/>
        <v>100</v>
      </c>
      <c r="L17" s="22"/>
      <c r="M17" s="24">
        <f>K17+L17</f>
        <v>100</v>
      </c>
    </row>
    <row r="18" spans="1:13" ht="19.5" customHeight="1">
      <c r="A18" s="20">
        <v>6</v>
      </c>
      <c r="B18" s="162" t="s">
        <v>26</v>
      </c>
      <c r="C18" s="163"/>
      <c r="D18" s="21">
        <f>ORÇAMENTO!I64</f>
        <v>7507.15</v>
      </c>
      <c r="E18" s="36">
        <f t="shared" si="0"/>
        <v>7.6376355084435135</v>
      </c>
      <c r="F18" s="22"/>
      <c r="G18" s="23"/>
      <c r="H18" s="23">
        <v>50</v>
      </c>
      <c r="I18" s="23">
        <f t="shared" si="2"/>
        <v>50</v>
      </c>
      <c r="J18" s="22">
        <v>50</v>
      </c>
      <c r="K18" s="23">
        <f t="shared" si="3"/>
        <v>100</v>
      </c>
      <c r="L18" s="22"/>
      <c r="M18" s="24">
        <f t="shared" si="1"/>
        <v>100</v>
      </c>
    </row>
    <row r="19" spans="1:13" ht="19.5" customHeight="1">
      <c r="A19" s="20">
        <v>7</v>
      </c>
      <c r="B19" s="162" t="s">
        <v>86</v>
      </c>
      <c r="C19" s="163"/>
      <c r="D19" s="21">
        <f>ORÇAMENTO!I72</f>
        <v>9587.975</v>
      </c>
      <c r="E19" s="36">
        <f t="shared" si="0"/>
        <v>9.75462836283659</v>
      </c>
      <c r="F19" s="22"/>
      <c r="G19" s="23"/>
      <c r="H19" s="23">
        <v>15</v>
      </c>
      <c r="I19" s="23">
        <f t="shared" si="2"/>
        <v>15</v>
      </c>
      <c r="J19" s="22">
        <v>85</v>
      </c>
      <c r="K19" s="23">
        <f t="shared" si="3"/>
        <v>100</v>
      </c>
      <c r="L19" s="22"/>
      <c r="M19" s="24">
        <f t="shared" si="1"/>
        <v>100</v>
      </c>
    </row>
    <row r="20" spans="1:13" ht="19.5" customHeight="1">
      <c r="A20" s="20">
        <v>8</v>
      </c>
      <c r="B20" s="162" t="s">
        <v>61</v>
      </c>
      <c r="C20" s="163"/>
      <c r="D20" s="21">
        <f>ORÇAMENTO!I79</f>
        <v>8049.275000000001</v>
      </c>
      <c r="E20" s="36">
        <f t="shared" si="0"/>
        <v>8.189183452738611</v>
      </c>
      <c r="F20" s="22"/>
      <c r="G20" s="23"/>
      <c r="H20" s="23">
        <v>45</v>
      </c>
      <c r="I20" s="23">
        <f t="shared" si="2"/>
        <v>45</v>
      </c>
      <c r="J20" s="22"/>
      <c r="K20" s="23">
        <f t="shared" si="3"/>
        <v>45</v>
      </c>
      <c r="L20" s="22">
        <v>55</v>
      </c>
      <c r="M20" s="24">
        <f t="shared" si="1"/>
        <v>100</v>
      </c>
    </row>
    <row r="21" spans="1:13" ht="19.5" customHeight="1">
      <c r="A21" s="20">
        <v>9</v>
      </c>
      <c r="B21" s="162" t="s">
        <v>16</v>
      </c>
      <c r="C21" s="163"/>
      <c r="D21" s="21">
        <f>ORÇAMENTO!I84</f>
        <v>4598.95</v>
      </c>
      <c r="E21" s="36">
        <f t="shared" si="0"/>
        <v>4.678886637612982</v>
      </c>
      <c r="F21" s="22"/>
      <c r="G21" s="23"/>
      <c r="H21" s="23"/>
      <c r="I21" s="23"/>
      <c r="J21" s="22"/>
      <c r="K21" s="23"/>
      <c r="L21" s="22">
        <v>100</v>
      </c>
      <c r="M21" s="24">
        <f aca="true" t="shared" si="4" ref="M21:M26">K21+L21</f>
        <v>100</v>
      </c>
    </row>
    <row r="22" spans="1:13" ht="19.5" customHeight="1">
      <c r="A22" s="20">
        <v>10</v>
      </c>
      <c r="B22" s="162" t="s">
        <v>15</v>
      </c>
      <c r="C22" s="163"/>
      <c r="D22" s="21">
        <f>ORÇAMENTO!I88</f>
        <v>238.45</v>
      </c>
      <c r="E22" s="36">
        <f t="shared" si="0"/>
        <v>0.24259461806256113</v>
      </c>
      <c r="F22" s="22"/>
      <c r="G22" s="23"/>
      <c r="H22" s="23"/>
      <c r="I22" s="23"/>
      <c r="J22" s="22"/>
      <c r="K22" s="23"/>
      <c r="L22" s="22">
        <v>100</v>
      </c>
      <c r="M22" s="24">
        <f t="shared" si="4"/>
        <v>100</v>
      </c>
    </row>
    <row r="23" spans="1:13" ht="19.5" customHeight="1">
      <c r="A23" s="20">
        <v>11</v>
      </c>
      <c r="B23" s="162" t="s">
        <v>69</v>
      </c>
      <c r="C23" s="163"/>
      <c r="D23" s="21">
        <f>ORÇAMENTO!I95</f>
        <v>3525.6125</v>
      </c>
      <c r="E23" s="36">
        <f t="shared" si="0"/>
        <v>3.58689292461351</v>
      </c>
      <c r="F23" s="22"/>
      <c r="G23" s="23"/>
      <c r="H23" s="23"/>
      <c r="I23" s="23"/>
      <c r="J23" s="22">
        <v>75</v>
      </c>
      <c r="K23" s="23">
        <f>J23+I23</f>
        <v>75</v>
      </c>
      <c r="L23" s="22">
        <v>25</v>
      </c>
      <c r="M23" s="24">
        <f t="shared" si="4"/>
        <v>100</v>
      </c>
    </row>
    <row r="24" spans="1:13" ht="19.5" customHeight="1">
      <c r="A24" s="20">
        <v>12</v>
      </c>
      <c r="B24" s="162" t="s">
        <v>87</v>
      </c>
      <c r="C24" s="163"/>
      <c r="D24" s="21">
        <f>ORÇAMENTO!I104</f>
        <v>1262.275</v>
      </c>
      <c r="E24" s="36">
        <f t="shared" si="0"/>
        <v>1.2842152296704525</v>
      </c>
      <c r="F24" s="22"/>
      <c r="G24" s="23"/>
      <c r="H24" s="23">
        <v>25</v>
      </c>
      <c r="I24" s="23">
        <f>H24+G24</f>
        <v>25</v>
      </c>
      <c r="J24" s="22">
        <v>75</v>
      </c>
      <c r="K24" s="23">
        <f>J24+I24</f>
        <v>100</v>
      </c>
      <c r="L24" s="22"/>
      <c r="M24" s="24">
        <f t="shared" si="4"/>
        <v>100</v>
      </c>
    </row>
    <row r="25" spans="1:13" ht="19.5" customHeight="1">
      <c r="A25" s="20">
        <v>13</v>
      </c>
      <c r="B25" s="162" t="s">
        <v>88</v>
      </c>
      <c r="C25" s="163"/>
      <c r="D25" s="21">
        <f>ORÇAMENTO!I113</f>
        <v>7703.75</v>
      </c>
      <c r="E25" s="36">
        <f t="shared" si="0"/>
        <v>7.837652710838563</v>
      </c>
      <c r="F25" s="22"/>
      <c r="G25" s="23"/>
      <c r="H25" s="23">
        <v>20</v>
      </c>
      <c r="I25" s="23">
        <f>H25+G25</f>
        <v>20</v>
      </c>
      <c r="J25" s="22">
        <v>80</v>
      </c>
      <c r="K25" s="23">
        <f>J25+I25</f>
        <v>100</v>
      </c>
      <c r="L25" s="22"/>
      <c r="M25" s="24">
        <f t="shared" si="4"/>
        <v>100</v>
      </c>
    </row>
    <row r="26" spans="1:13" ht="19.5" customHeight="1">
      <c r="A26" s="20">
        <v>14</v>
      </c>
      <c r="B26" s="162" t="s">
        <v>90</v>
      </c>
      <c r="C26" s="163"/>
      <c r="D26" s="21">
        <f>ORÇAMENTO!I121</f>
        <v>1169.775</v>
      </c>
      <c r="E26" s="36">
        <f t="shared" si="0"/>
        <v>1.190107441158031</v>
      </c>
      <c r="F26" s="22"/>
      <c r="G26" s="23"/>
      <c r="H26" s="23"/>
      <c r="I26" s="23"/>
      <c r="J26" s="22">
        <v>40</v>
      </c>
      <c r="K26" s="23">
        <f>J26+I26</f>
        <v>40</v>
      </c>
      <c r="L26" s="22">
        <v>60</v>
      </c>
      <c r="M26" s="24">
        <f t="shared" si="4"/>
        <v>100</v>
      </c>
    </row>
    <row r="27" spans="1:13" ht="10.5" customHeight="1" thickBot="1">
      <c r="A27" s="25"/>
      <c r="B27" s="26"/>
      <c r="C27" s="26"/>
      <c r="D27" s="27"/>
      <c r="E27" s="28"/>
      <c r="F27" s="29"/>
      <c r="G27" s="26"/>
      <c r="H27" s="26"/>
      <c r="I27" s="26"/>
      <c r="J27" s="29"/>
      <c r="K27" s="26"/>
      <c r="L27" s="29"/>
      <c r="M27" s="30"/>
    </row>
    <row r="28" spans="1:13" ht="18" customHeight="1" thickBot="1">
      <c r="A28" s="172" t="s">
        <v>34</v>
      </c>
      <c r="B28" s="173"/>
      <c r="C28" s="174"/>
      <c r="D28" s="38">
        <f>SUM(D13:D26)</f>
        <v>98291.54574999998</v>
      </c>
      <c r="E28" s="39">
        <f>SUM(E13:E26)</f>
        <v>100.00000000000001</v>
      </c>
      <c r="F28" s="40">
        <f>SUMPRODUCT(F13:F26,$E$13:$E$26)/100</f>
        <v>24.04610088248613</v>
      </c>
      <c r="G28" s="41">
        <f>F28</f>
        <v>24.04610088248613</v>
      </c>
      <c r="H28" s="40">
        <f>SUMPRODUCT(H13:H26,$E$13:$E$26)/100</f>
        <v>30.06038314337935</v>
      </c>
      <c r="I28" s="41">
        <f>H28+G28</f>
        <v>54.106484025865484</v>
      </c>
      <c r="J28" s="40">
        <f>SUMPRODUCT(J13:J26,$E$13:$E$26)/100</f>
        <v>34.85719612360456</v>
      </c>
      <c r="K28" s="41">
        <f>G28+J28</f>
        <v>58.90329700609069</v>
      </c>
      <c r="L28" s="40">
        <f>SUMPRODUCT(L13:L26,$E$13:$E$26)/100</f>
        <v>11.036319850529974</v>
      </c>
      <c r="M28" s="42">
        <f>K28+L28</f>
        <v>69.93961685662066</v>
      </c>
    </row>
    <row r="29" spans="1:13" ht="5.25" customHeight="1" hidden="1">
      <c r="A29" s="31"/>
      <c r="B29" s="2"/>
      <c r="C29" s="2"/>
      <c r="D29" s="2"/>
      <c r="E29" s="32"/>
      <c r="F29" s="2"/>
      <c r="G29" s="2"/>
      <c r="H29" s="2"/>
      <c r="I29" s="2"/>
      <c r="J29" s="2"/>
      <c r="K29" s="2"/>
      <c r="L29" s="2"/>
      <c r="M29" s="43"/>
    </row>
    <row r="30" spans="1:13" ht="17.25" customHeight="1" thickBot="1">
      <c r="A30" s="166" t="s">
        <v>91</v>
      </c>
      <c r="B30" s="167"/>
      <c r="C30" s="168"/>
      <c r="D30" s="33"/>
      <c r="E30" s="34"/>
      <c r="F30" s="44">
        <f>$D$28*F28/100</f>
        <v>23635.284250000004</v>
      </c>
      <c r="G30" s="44"/>
      <c r="H30" s="44">
        <f>$D$28*H28/100</f>
        <v>29546.815249999996</v>
      </c>
      <c r="I30" s="44"/>
      <c r="J30" s="44">
        <f>D28*J28/100</f>
        <v>34261.676875</v>
      </c>
      <c r="K30" s="44"/>
      <c r="L30" s="44">
        <f>D28*L28/100</f>
        <v>10847.769374999998</v>
      </c>
      <c r="M30" s="47">
        <f>SUM(F30:L30)</f>
        <v>98291.54574999999</v>
      </c>
    </row>
    <row r="31" spans="1:13" ht="10.5" customHeight="1">
      <c r="A31" s="3"/>
      <c r="B31" s="3"/>
      <c r="C31" s="3"/>
      <c r="D31" s="3"/>
      <c r="E31" s="4"/>
      <c r="F31" s="3"/>
      <c r="G31" s="3"/>
      <c r="H31" s="3"/>
      <c r="I31" s="3"/>
      <c r="J31" s="3"/>
      <c r="K31" s="3"/>
      <c r="L31" s="3"/>
      <c r="M31" s="3"/>
    </row>
    <row r="32" spans="1:13" ht="10.5" customHeight="1">
      <c r="A32" s="3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</row>
    <row r="33" spans="1:13" ht="10.5" customHeight="1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</row>
    <row r="34" spans="1:13" ht="10.5" customHeight="1">
      <c r="A34" s="3"/>
      <c r="B34" s="3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</row>
    <row r="35" ht="13.5" customHeight="1">
      <c r="A35"/>
    </row>
  </sheetData>
  <sheetProtection password="F751" sheet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A4:M4"/>
    <mergeCell ref="A6:M6"/>
    <mergeCell ref="F10:M10"/>
    <mergeCell ref="A28:C28"/>
    <mergeCell ref="B13:C13"/>
    <mergeCell ref="B14:C14"/>
    <mergeCell ref="B15:C15"/>
    <mergeCell ref="B16:C16"/>
    <mergeCell ref="B18:C18"/>
    <mergeCell ref="B19:C19"/>
    <mergeCell ref="B20:C20"/>
    <mergeCell ref="B17:C17"/>
    <mergeCell ref="B21:C21"/>
    <mergeCell ref="F11:G11"/>
    <mergeCell ref="H11:I11"/>
    <mergeCell ref="A30:C30"/>
    <mergeCell ref="B22:C22"/>
    <mergeCell ref="B26:C26"/>
    <mergeCell ref="B23:C23"/>
    <mergeCell ref="B24:C24"/>
    <mergeCell ref="B25:C25"/>
    <mergeCell ref="A7:M7"/>
    <mergeCell ref="A8:M8"/>
    <mergeCell ref="A9:M9"/>
    <mergeCell ref="A5:M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4"/>
  <drawing r:id="rId3"/>
  <legacyDrawing r:id="rId2"/>
  <oleObjects>
    <oleObject progId="Word.Picture.8" shapeId="3328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H23" sqref="H23"/>
    </sheetView>
  </sheetViews>
  <sheetFormatPr defaultColWidth="9.140625" defaultRowHeight="12.75"/>
  <sheetData>
    <row r="1" spans="1:11" ht="23.25">
      <c r="A1" s="175" t="s">
        <v>45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8">
      <c r="A2" s="186" t="s">
        <v>268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23.25">
      <c r="A3" s="49"/>
      <c r="B3" s="49"/>
      <c r="C3" s="49"/>
      <c r="D3" s="49"/>
      <c r="E3" s="49"/>
      <c r="F3" s="49"/>
      <c r="G3" s="49"/>
      <c r="H3" s="48"/>
      <c r="I3" s="50"/>
      <c r="J3" s="52"/>
      <c r="K3" s="52"/>
    </row>
    <row r="4" spans="1:11" ht="23.25">
      <c r="A4" s="187" t="s">
        <v>247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11" ht="23.25">
      <c r="A5" s="161"/>
      <c r="B5" s="161"/>
      <c r="C5" s="161"/>
      <c r="D5" s="161"/>
      <c r="E5" s="161"/>
      <c r="F5" s="161"/>
      <c r="G5" s="161"/>
      <c r="H5" s="161"/>
      <c r="I5" s="161"/>
      <c r="J5" s="52"/>
      <c r="K5" s="52"/>
    </row>
    <row r="6" spans="1:11" ht="18">
      <c r="A6" s="178" t="s">
        <v>128</v>
      </c>
      <c r="B6" s="179"/>
      <c r="C6" s="179"/>
      <c r="D6" s="179"/>
      <c r="E6" s="179"/>
      <c r="F6" s="179"/>
      <c r="G6" s="179"/>
      <c r="H6" s="179"/>
      <c r="I6" s="179"/>
      <c r="J6" s="179"/>
      <c r="K6" s="180"/>
    </row>
    <row r="7" spans="1:11" ht="15">
      <c r="A7" s="156" t="s">
        <v>129</v>
      </c>
      <c r="B7" s="157"/>
      <c r="C7" s="157"/>
      <c r="D7" s="157"/>
      <c r="E7" s="157"/>
      <c r="F7" s="157"/>
      <c r="G7" s="157"/>
      <c r="H7" s="157"/>
      <c r="I7" s="157"/>
      <c r="J7" s="157"/>
      <c r="K7" s="158"/>
    </row>
    <row r="8" spans="1:11" ht="15">
      <c r="A8" s="156" t="s">
        <v>103</v>
      </c>
      <c r="B8" s="157"/>
      <c r="C8" s="157"/>
      <c r="D8" s="157"/>
      <c r="E8" s="157"/>
      <c r="F8" s="157"/>
      <c r="G8" s="157"/>
      <c r="H8" s="157"/>
      <c r="I8" s="157"/>
      <c r="J8" s="157"/>
      <c r="K8" s="158"/>
    </row>
    <row r="9" spans="1:11" ht="15.75">
      <c r="A9" s="181" t="s">
        <v>130</v>
      </c>
      <c r="B9" s="181"/>
      <c r="C9" s="181"/>
      <c r="D9" s="181"/>
      <c r="E9" s="181" t="s">
        <v>269</v>
      </c>
      <c r="F9" s="181"/>
      <c r="G9" s="181"/>
      <c r="H9" s="181"/>
      <c r="I9" s="181"/>
      <c r="J9" s="71" t="s">
        <v>104</v>
      </c>
      <c r="K9" s="131">
        <v>0.25</v>
      </c>
    </row>
    <row r="10" spans="1:11" ht="13.5" thickBot="1">
      <c r="A10" s="182"/>
      <c r="B10" s="182"/>
      <c r="C10" s="182"/>
      <c r="D10" s="46"/>
      <c r="E10" s="46"/>
      <c r="F10" s="46"/>
      <c r="G10" s="46"/>
      <c r="H10" s="46"/>
      <c r="I10" s="46"/>
      <c r="J10" s="46"/>
      <c r="K10" s="46"/>
    </row>
    <row r="11" spans="1:11" ht="12.7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5"/>
    </row>
    <row r="12" spans="1:11" ht="12.75">
      <c r="A12" s="56" t="s">
        <v>248</v>
      </c>
      <c r="B12" s="57"/>
      <c r="C12" s="57"/>
      <c r="D12" s="57"/>
      <c r="E12" s="57"/>
      <c r="F12" s="57"/>
      <c r="G12" s="57"/>
      <c r="H12" s="57"/>
      <c r="I12" s="57"/>
      <c r="J12" s="57"/>
      <c r="K12" s="58"/>
    </row>
    <row r="13" spans="1:11" ht="13.5" thickBot="1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13.5" thickBot="1">
      <c r="A14" s="56"/>
      <c r="B14" s="132">
        <v>0.01</v>
      </c>
      <c r="C14" s="57"/>
      <c r="D14" s="57"/>
      <c r="E14" s="57"/>
      <c r="F14" s="57"/>
      <c r="G14" s="57"/>
      <c r="H14" s="57"/>
      <c r="I14" s="57"/>
      <c r="J14" s="57"/>
      <c r="K14" s="58"/>
    </row>
    <row r="15" spans="1:11" ht="12.75">
      <c r="A15" s="56"/>
      <c r="B15" s="57"/>
      <c r="C15" s="57"/>
      <c r="D15" s="57"/>
      <c r="E15" s="59" t="s">
        <v>249</v>
      </c>
      <c r="F15" s="57"/>
      <c r="G15" s="57"/>
      <c r="H15" s="57"/>
      <c r="I15" s="60" t="s">
        <v>250</v>
      </c>
      <c r="J15" s="61">
        <f>1+B18+B22+B30</f>
        <v>1.091</v>
      </c>
      <c r="K15" s="58"/>
    </row>
    <row r="16" spans="1:11" ht="12.75">
      <c r="A16" s="56" t="s">
        <v>251</v>
      </c>
      <c r="B16" s="57"/>
      <c r="C16" s="57"/>
      <c r="D16" s="57"/>
      <c r="E16" s="59" t="s">
        <v>252</v>
      </c>
      <c r="F16" s="57"/>
      <c r="G16" s="57"/>
      <c r="H16" s="57"/>
      <c r="I16" s="60" t="s">
        <v>253</v>
      </c>
      <c r="J16" s="61">
        <f>1+B14</f>
        <v>1.01</v>
      </c>
      <c r="K16" s="58"/>
    </row>
    <row r="17" spans="1:11" ht="13.5" thickBot="1">
      <c r="A17" s="56"/>
      <c r="B17" s="57"/>
      <c r="C17" s="57"/>
      <c r="D17" s="57"/>
      <c r="E17" s="59" t="s">
        <v>254</v>
      </c>
      <c r="F17" s="57"/>
      <c r="G17" s="57"/>
      <c r="H17" s="57"/>
      <c r="I17" s="60" t="s">
        <v>255</v>
      </c>
      <c r="J17" s="61">
        <f>1+B26</f>
        <v>1.0703</v>
      </c>
      <c r="K17" s="58"/>
    </row>
    <row r="18" spans="1:11" ht="13.5" thickBot="1">
      <c r="A18" s="56"/>
      <c r="B18" s="132">
        <v>0.018</v>
      </c>
      <c r="C18" s="57"/>
      <c r="D18" s="57"/>
      <c r="E18" s="59" t="s">
        <v>256</v>
      </c>
      <c r="F18" s="57"/>
      <c r="G18" s="57"/>
      <c r="H18" s="57"/>
      <c r="I18" s="60" t="s">
        <v>257</v>
      </c>
      <c r="J18" s="61">
        <f>1-C35-E35-G35-C37</f>
        <v>0.9435</v>
      </c>
      <c r="K18" s="58"/>
    </row>
    <row r="19" spans="1:11" ht="12.7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8"/>
    </row>
    <row r="20" spans="1:11" ht="12.75">
      <c r="A20" s="56" t="s">
        <v>258</v>
      </c>
      <c r="B20" s="57"/>
      <c r="C20" s="57"/>
      <c r="D20" s="57"/>
      <c r="E20" s="57"/>
      <c r="F20" s="57"/>
      <c r="G20" s="57"/>
      <c r="H20" s="57"/>
      <c r="I20" s="57"/>
      <c r="J20" s="57"/>
      <c r="K20" s="58"/>
    </row>
    <row r="21" spans="1:11" ht="13.5" thickBot="1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8"/>
    </row>
    <row r="22" spans="1:11" ht="13.5" thickBot="1">
      <c r="A22" s="56"/>
      <c r="B22" s="132">
        <v>0.069</v>
      </c>
      <c r="C22" s="57"/>
      <c r="D22" s="57"/>
      <c r="E22" s="57"/>
      <c r="F22" s="57"/>
      <c r="G22" s="57"/>
      <c r="H22" s="57"/>
      <c r="I22" s="57"/>
      <c r="J22" s="57"/>
      <c r="K22" s="58"/>
    </row>
    <row r="23" spans="1:11" ht="12.7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8"/>
    </row>
    <row r="24" spans="1:11" ht="12.75">
      <c r="A24" s="56" t="s">
        <v>259</v>
      </c>
      <c r="B24" s="57"/>
      <c r="C24" s="57"/>
      <c r="D24" s="57"/>
      <c r="E24" s="57"/>
      <c r="F24" s="57"/>
      <c r="G24" s="57"/>
      <c r="H24" s="57"/>
      <c r="I24" s="57"/>
      <c r="J24" s="57"/>
      <c r="K24" s="58"/>
    </row>
    <row r="25" spans="1:11" ht="13.5" thickBot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8"/>
    </row>
    <row r="26" spans="1:11" ht="13.5" thickBot="1">
      <c r="A26" s="56"/>
      <c r="B26" s="132">
        <v>0.0703</v>
      </c>
      <c r="C26" s="57"/>
      <c r="D26" s="57"/>
      <c r="E26" s="57"/>
      <c r="F26" s="57"/>
      <c r="G26" s="57"/>
      <c r="H26" s="57"/>
      <c r="I26" s="57"/>
      <c r="J26" s="57"/>
      <c r="K26" s="58"/>
    </row>
    <row r="27" spans="1:11" ht="12.7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8"/>
    </row>
    <row r="28" spans="1:11" ht="12.75">
      <c r="A28" s="56" t="s">
        <v>260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13.5" thickBot="1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8"/>
    </row>
    <row r="30" spans="1:11" ht="13.5" thickBot="1">
      <c r="A30" s="56"/>
      <c r="B30" s="132">
        <v>0.004</v>
      </c>
      <c r="C30" s="57"/>
      <c r="D30" s="57"/>
      <c r="E30" s="57"/>
      <c r="F30" s="57"/>
      <c r="G30" s="57"/>
      <c r="H30" s="57"/>
      <c r="I30" s="57"/>
      <c r="J30" s="57"/>
      <c r="K30" s="58"/>
    </row>
    <row r="31" spans="1:11" ht="12.75">
      <c r="A31" s="56"/>
      <c r="B31" s="62"/>
      <c r="C31" s="57"/>
      <c r="D31" s="57"/>
      <c r="E31" s="57"/>
      <c r="F31" s="57"/>
      <c r="G31" s="57"/>
      <c r="H31" s="57"/>
      <c r="I31" s="57"/>
      <c r="J31" s="57"/>
      <c r="K31" s="58"/>
    </row>
    <row r="32" spans="1:11" ht="12.75">
      <c r="A32" s="183" t="s">
        <v>261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5"/>
    </row>
    <row r="33" spans="1:11" ht="12.75">
      <c r="A33" s="63" t="s">
        <v>262</v>
      </c>
      <c r="B33" s="57"/>
      <c r="C33" s="57"/>
      <c r="D33" s="57"/>
      <c r="E33" s="57"/>
      <c r="F33" s="57"/>
      <c r="G33" s="57"/>
      <c r="H33" s="57"/>
      <c r="I33" s="57"/>
      <c r="J33" s="57"/>
      <c r="K33" s="58"/>
    </row>
    <row r="34" spans="1:11" ht="13.5" thickBot="1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8"/>
    </row>
    <row r="35" spans="1:11" ht="13.5" thickBot="1">
      <c r="A35" s="56"/>
      <c r="B35" s="57" t="s">
        <v>263</v>
      </c>
      <c r="C35" s="133">
        <v>0.03</v>
      </c>
      <c r="D35" s="64" t="s">
        <v>264</v>
      </c>
      <c r="E35" s="133">
        <v>0.0065</v>
      </c>
      <c r="F35" s="64" t="s">
        <v>265</v>
      </c>
      <c r="G35" s="132">
        <v>0.02</v>
      </c>
      <c r="H35" s="57"/>
      <c r="I35" s="57"/>
      <c r="J35" s="65"/>
      <c r="K35" s="58"/>
    </row>
    <row r="36" spans="1:11" ht="13.5" thickBot="1">
      <c r="A36" s="56"/>
      <c r="B36" s="57"/>
      <c r="C36" s="57"/>
      <c r="D36" s="57"/>
      <c r="E36" s="57"/>
      <c r="F36" s="57"/>
      <c r="G36" s="57"/>
      <c r="H36" s="57"/>
      <c r="I36" s="57"/>
      <c r="J36" s="65"/>
      <c r="K36" s="58"/>
    </row>
    <row r="37" spans="1:11" ht="13.5" thickBot="1">
      <c r="A37" s="56"/>
      <c r="B37" s="57" t="s">
        <v>266</v>
      </c>
      <c r="C37" s="133">
        <v>0</v>
      </c>
      <c r="D37" s="57"/>
      <c r="E37" s="57"/>
      <c r="F37" s="62"/>
      <c r="G37" s="57"/>
      <c r="H37" s="57"/>
      <c r="I37" s="65"/>
      <c r="J37" s="57"/>
      <c r="K37" s="58"/>
    </row>
    <row r="38" spans="1:11" ht="12.7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8"/>
    </row>
    <row r="39" spans="1:11" ht="15.75">
      <c r="A39" s="56"/>
      <c r="B39" s="66"/>
      <c r="C39" s="66" t="s">
        <v>267</v>
      </c>
      <c r="D39" s="67">
        <f>(J15*J16*J17/J18)-1</f>
        <v>0.24999922946475905</v>
      </c>
      <c r="E39" s="57"/>
      <c r="F39" s="57"/>
      <c r="G39" s="57"/>
      <c r="H39" s="57"/>
      <c r="I39" s="57"/>
      <c r="J39" s="57"/>
      <c r="K39" s="58"/>
    </row>
    <row r="40" spans="1:11" ht="13.5" thickBot="1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70"/>
    </row>
  </sheetData>
  <sheetProtection password="F751" sheet="1" formatCells="0" formatColumns="0" formatRows="0" insertColumns="0" insertRows="0" insertHyperlinks="0" deleteColumns="0" deleteRows="0" sort="0" autoFilter="0" pivotTables="0"/>
  <mergeCells count="11">
    <mergeCell ref="E9:I9"/>
    <mergeCell ref="A9:D9"/>
    <mergeCell ref="A10:C10"/>
    <mergeCell ref="A32:K32"/>
    <mergeCell ref="A1:K1"/>
    <mergeCell ref="A2:K2"/>
    <mergeCell ref="A4:K4"/>
    <mergeCell ref="A5:I5"/>
    <mergeCell ref="A7:K7"/>
    <mergeCell ref="A6:K6"/>
    <mergeCell ref="A8:K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0" r:id="rId4"/>
  <legacyDrawing r:id="rId3"/>
  <oleObjects>
    <oleObject progId="Word.Picture.8" shapeId="1211911" r:id="rId1"/>
    <oleObject progId="Word.Picture.8" shapeId="12168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marcelo</cp:lastModifiedBy>
  <cp:lastPrinted>2012-08-16T21:06:58Z</cp:lastPrinted>
  <dcterms:created xsi:type="dcterms:W3CDTF">1997-10-28T18:59:41Z</dcterms:created>
  <dcterms:modified xsi:type="dcterms:W3CDTF">2012-08-23T16:35:40Z</dcterms:modified>
  <cp:category/>
  <cp:version/>
  <cp:contentType/>
  <cp:contentStatus/>
</cp:coreProperties>
</file>